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00" windowHeight="12315"/>
  </bookViews>
  <sheets>
    <sheet name="桩号k0+860~k1+630" sheetId="1" r:id="rId1"/>
  </sheets>
  <definedNames>
    <definedName name="_xlnm._FilterDatabase" localSheetId="0" hidden="1">'桩号k0+860~k1+630'!$B$5:$O$381</definedName>
    <definedName name="_xlnm.Print_Titles" localSheetId="0">'桩号k0+860~k1+630'!$5:$6</definedName>
  </definedNames>
  <calcPr calcId="144525"/>
</workbook>
</file>

<file path=xl/sharedStrings.xml><?xml version="1.0" encoding="utf-8"?>
<sst xmlns="http://schemas.openxmlformats.org/spreadsheetml/2006/main" count="1109" uniqueCount="356">
  <si>
    <t>附件</t>
  </si>
  <si>
    <t>龙岩市新城乡建设发展有限公司建设项目缺项材料选用定价审批表</t>
  </si>
  <si>
    <t>项目   基本   情况</t>
  </si>
  <si>
    <t>立项批复项目名称</t>
  </si>
  <si>
    <t>龙岩大道四期（工业路—北三环）道路工程（桩号k0+860~k1+630)</t>
  </si>
  <si>
    <t>立项批复文号</t>
  </si>
  <si>
    <t>龙发改审批【2019】87号</t>
  </si>
  <si>
    <t>项目单位</t>
  </si>
  <si>
    <t>龙岩市新城乡建设发展有限公司</t>
  </si>
  <si>
    <t>项目主管部门</t>
  </si>
  <si>
    <t>龙岩市住房和城乡建设局</t>
  </si>
  <si>
    <t>序号</t>
  </si>
  <si>
    <t>材料名称</t>
  </si>
  <si>
    <t>主要规格参数</t>
  </si>
  <si>
    <t>单位</t>
  </si>
  <si>
    <t>数量</t>
  </si>
  <si>
    <t>编制单位采纳，不含税综合价(元）</t>
  </si>
  <si>
    <t>合计（元）</t>
  </si>
  <si>
    <t>单价来源(三家及以上询价单位名称、联系电话、报价情况或其他参考单价依据)</t>
  </si>
  <si>
    <t>编制单位采纳价格说明</t>
  </si>
  <si>
    <t>项目单位选定小组意见，不含税综合单价(元）</t>
  </si>
  <si>
    <t>备注</t>
  </si>
  <si>
    <t>不含税单价(元)</t>
  </si>
  <si>
    <t>厂家或供应商</t>
  </si>
  <si>
    <t>联系人</t>
  </si>
  <si>
    <t>联系电话</t>
  </si>
  <si>
    <t>选用定价情况</t>
  </si>
  <si>
    <t>双向焊接钢塑土工格栅</t>
  </si>
  <si>
    <t>每延米拉伸屈服力大于50KN/m，格栅间距：（115±10）*（115±10）mm，重量：（780±20）/m2</t>
  </si>
  <si>
    <t>m2</t>
  </si>
  <si>
    <t>南阳市杰达土工材料有限公司</t>
  </si>
  <si>
    <t>阮银虎</t>
  </si>
  <si>
    <t>最低价</t>
  </si>
  <si>
    <t>郑州冠达建筑材料有限公司</t>
  </si>
  <si>
    <t>蔡庆裕</t>
  </si>
  <si>
    <t>云南神州工程材料有限公司</t>
  </si>
  <si>
    <t>吕经理</t>
  </si>
  <si>
    <t>龙岩大道四期道路工程（青云路--北三环，第一、二标段）</t>
  </si>
  <si>
    <t>土工格栅</t>
  </si>
  <si>
    <t>厦门兴国通管业有限公司</t>
  </si>
  <si>
    <t>陈敏玲</t>
  </si>
  <si>
    <t>厦门启远机电有限公司</t>
  </si>
  <si>
    <t>赵金玲</t>
  </si>
  <si>
    <t>佰思特环保科技(福建)有限公司</t>
  </si>
  <si>
    <t xml:space="preserve"> 张经理</t>
  </si>
  <si>
    <t xml:space="preserve">针刺无纺土工布 </t>
  </si>
  <si>
    <t>SDG-400型</t>
  </si>
  <si>
    <t>德州恒瑞通新材料有限公司</t>
  </si>
  <si>
    <t>王经理</t>
  </si>
  <si>
    <t>河南奥琪德新材料科技有限公司</t>
  </si>
  <si>
    <t>范经理</t>
  </si>
  <si>
    <t>德州市耀华土工材料有限公司</t>
  </si>
  <si>
    <t>刘海军</t>
  </si>
  <si>
    <t>防渗土工布</t>
  </si>
  <si>
    <t>两布一膜式复合土工膜，SDM-2030型或土工膜厚0.3mm，土工织物重量为250g/m2，握持强度≥800N，撕裂强度≥300N，刺破强度≥300N，CBR顶破强度≥1000N的同类型复合土工膜</t>
  </si>
  <si>
    <t>无锡市远大太湖非织造布厂（300+0.3+300）</t>
  </si>
  <si>
    <t xml:space="preserve"> 张志方</t>
  </si>
  <si>
    <t>最低价下浮10%</t>
  </si>
  <si>
    <t>云南凯越土工材料有限公司  500g</t>
  </si>
  <si>
    <t>范振兴</t>
  </si>
  <si>
    <t>重庆双友塑胶股份有限公司  500g</t>
  </si>
  <si>
    <t>无纺布30g</t>
  </si>
  <si>
    <t>长沙永红路建工程材料有限公司</t>
  </si>
  <si>
    <t>唐总</t>
  </si>
  <si>
    <t>福建鑫华股份有限公司</t>
  </si>
  <si>
    <t>粘平如</t>
  </si>
  <si>
    <t>湖州南浔晨辉土工材料有限公</t>
  </si>
  <si>
    <t>无纺布400g</t>
  </si>
  <si>
    <t/>
  </si>
  <si>
    <t>深圳一材网工程材料有限公司</t>
  </si>
  <si>
    <t>祝勇</t>
  </si>
  <si>
    <t>威海旭鹏贸易有限公司</t>
  </si>
  <si>
    <t>张经理</t>
  </si>
  <si>
    <t>深圳市粤威龙贸易有限公司</t>
  </si>
  <si>
    <t xml:space="preserve"> 徐就匹</t>
  </si>
  <si>
    <t>土工布300G</t>
  </si>
  <si>
    <t>广州杰袖土工材料有限公司</t>
  </si>
  <si>
    <t>谢工</t>
  </si>
  <si>
    <t>深圳市欣博宇塑胶制品有限公司</t>
  </si>
  <si>
    <t>刘浩男</t>
  </si>
  <si>
    <t>保定鼎水土工材料科技有限公司</t>
  </si>
  <si>
    <t>张雷</t>
  </si>
  <si>
    <t>犀牛路南段（陈陂南路—天马西路）道路工程</t>
  </si>
  <si>
    <t>弧形面花岗岩路缘石</t>
  </si>
  <si>
    <t>23*46*99</t>
  </si>
  <si>
    <t>m</t>
  </si>
  <si>
    <t>参照新罗区2021年11月路缘石信息价90.29/15/40*23*46＝159.21*1.5＝238.82</t>
  </si>
  <si>
    <t>参照信息价</t>
  </si>
  <si>
    <t>草种籽</t>
  </si>
  <si>
    <t>kg</t>
  </si>
  <si>
    <t>云南梧桐树园林绿化工程有限公司</t>
  </si>
  <si>
    <t>秦兰亭</t>
  </si>
  <si>
    <t>齐齐哈尔鹤飞园林绿化工程有限公司</t>
  </si>
  <si>
    <t>胡克霞</t>
  </si>
  <si>
    <t>大理市绿荫园林园艺有限公司</t>
  </si>
  <si>
    <t>姜富民</t>
  </si>
  <si>
    <t>种植土</t>
  </si>
  <si>
    <t>m3</t>
  </si>
  <si>
    <t>山海路（登高西路—人民路）道路工程</t>
  </si>
  <si>
    <t>山海路及犀牛路南段价格</t>
  </si>
  <si>
    <t>龙岩大道南段二期（兴业路—红肖路）道路工程</t>
  </si>
  <si>
    <t>6-10mm粒径C30暗红色透水砼</t>
  </si>
  <si>
    <t>非泵送</t>
  </si>
  <si>
    <t>参照厦门市工程造价网2022年1月11日价格</t>
  </si>
  <si>
    <t>C30无砂透水砼</t>
  </si>
  <si>
    <t>非泵送，7km</t>
  </si>
  <si>
    <t>参照新罗区2021年12月信息价  非泵送商品砼C30(42.5) 碎石10mm 价格</t>
  </si>
  <si>
    <t>C20无砂透水砼</t>
  </si>
  <si>
    <t>参照新罗区2021年12月信息价  非泵送商品砼C20(42.5) 碎石10mm 价格</t>
  </si>
  <si>
    <t xml:space="preserve"> φ8cm强速型软式透水管</t>
  </si>
  <si>
    <t>山东莱芜永达工程材料有限公司</t>
  </si>
  <si>
    <t>卢经理</t>
  </si>
  <si>
    <t>贵州金路丰环保科技有限公司</t>
  </si>
  <si>
    <t>胡世东</t>
  </si>
  <si>
    <t>泰安市兰普森工程材料有限公司</t>
  </si>
  <si>
    <t>郭峰</t>
  </si>
  <si>
    <t>反光膜（含文字）</t>
  </si>
  <si>
    <t>铁件热镀锌处理（税前综合单价）</t>
  </si>
  <si>
    <t>t</t>
  </si>
  <si>
    <t>5mm化学抗根阻SBS改性沥青防水卷材耐根穿刺层</t>
  </si>
  <si>
    <t>福建中意铁科新型材料有限公司</t>
  </si>
  <si>
    <t>21年10月广告价</t>
  </si>
  <si>
    <t>福建三明市麒麟防水材料有限公司</t>
  </si>
  <si>
    <t>福建铜浪防水建材科技发展有限公司</t>
  </si>
  <si>
    <t>21年9月广告价</t>
  </si>
  <si>
    <t>施工现场围挡(夹芯压型钢板施工围挡 )</t>
  </si>
  <si>
    <t>参照犀牛路南段（陈陂南路—天马西路）道路工程</t>
  </si>
  <si>
    <t>球墨铸铁排水管</t>
  </si>
  <si>
    <t>D300</t>
  </si>
  <si>
    <t>山东国铭球墨铸铁管科技有限公司</t>
  </si>
  <si>
    <t>陈建强</t>
  </si>
  <si>
    <t>最低价下浮5%</t>
  </si>
  <si>
    <t>新兴铸铁管股份有限公司</t>
  </si>
  <si>
    <t>郭永平</t>
  </si>
  <si>
    <t>圣戈班管道系统有限公司</t>
  </si>
  <si>
    <t>庄英杰</t>
  </si>
  <si>
    <t>球墨铸铁排水管胶圈</t>
  </si>
  <si>
    <t>个</t>
  </si>
  <si>
    <t>最低报价</t>
  </si>
  <si>
    <t>D400</t>
  </si>
  <si>
    <t>D500</t>
  </si>
  <si>
    <t>D600</t>
  </si>
  <si>
    <t>可调式联体防盗重型球墨铸铁双层井盖及支座</t>
  </si>
  <si>
    <t>内径Φ700mm</t>
  </si>
  <si>
    <t>套</t>
  </si>
  <si>
    <t>福建省龙信诚建材贸易有限公司</t>
  </si>
  <si>
    <t>龙岩市欣亿建材制造有限公司</t>
  </si>
  <si>
    <t>龙岩市顺风井盖实业有限公司</t>
  </si>
  <si>
    <t>双臂路灯</t>
  </si>
  <si>
    <t>杆高8+10m、灯杆口径φ220mm、壁厚4mm、热镀锌表面静电喷塑（含镇流器、触发器、电源及光源LED200+100W）</t>
  </si>
  <si>
    <t>财审定价，杆件按9元/kg,光源按12元/W计</t>
  </si>
  <si>
    <t>财审定价</t>
  </si>
  <si>
    <t>单臂路灯</t>
  </si>
  <si>
    <t>杆高14m、灯杆口径φ280mm、壁厚5mm、热镀锌表面静电喷塑（含镇流器、触发器、电源及光源LED400W）</t>
  </si>
  <si>
    <t>抗震多根管道支架一</t>
  </si>
  <si>
    <r>
      <rPr>
        <sz val="10"/>
        <rFont val="宋体"/>
        <charset val="134"/>
        <scheme val="minor"/>
      </rPr>
      <t>热浸锌预埋槽-38*23*550mm*1根、单拼槽钢斜撑41*41*2.0/500mm*2根、角连接(L8 135</t>
    </r>
    <r>
      <rPr>
        <sz val="10"/>
        <rFont val="宋体"/>
        <charset val="134"/>
      </rPr>
      <t>°</t>
    </r>
    <r>
      <rPr>
        <sz val="10"/>
        <rFont val="宋体"/>
        <charset val="134"/>
        <scheme val="minor"/>
      </rPr>
      <t>弯角连接件)*2个、T型螺栓*2个、外六角螺栓M12*30*8个、槽钢螺母M12*8个、新型抗震铰链*1个</t>
    </r>
  </si>
  <si>
    <t>副</t>
  </si>
  <si>
    <t>厦门翔沃科技有限公司</t>
  </si>
  <si>
    <t>蔡弘睿</t>
  </si>
  <si>
    <t>沃雷文建筑安装材料（上海）有限公司</t>
  </si>
  <si>
    <t>林双旭</t>
  </si>
  <si>
    <t>厦门康建建材有限公司</t>
  </si>
  <si>
    <t>陈财旺</t>
  </si>
  <si>
    <t>龙岩大道四期（工业路-北三环）道路工程第Ⅰ标段（桩号K1+630-K2+535）</t>
  </si>
  <si>
    <t>抗震单根管道支架二</t>
  </si>
  <si>
    <r>
      <rPr>
        <sz val="10"/>
        <rFont val="宋体"/>
        <charset val="134"/>
        <scheme val="minor"/>
      </rPr>
      <t>热浸锌预埋槽-38*23*800mm*1根、单拼槽钢斜撑41*41*2.0/600mm*1根、角连接(L8 135</t>
    </r>
    <r>
      <rPr>
        <sz val="10"/>
        <rFont val="宋体"/>
        <charset val="134"/>
      </rPr>
      <t>°</t>
    </r>
    <r>
      <rPr>
        <sz val="10"/>
        <rFont val="宋体"/>
        <charset val="134"/>
        <scheme val="minor"/>
      </rPr>
      <t>弯角连接件)*1个、T型螺栓*1个、外六角螺栓M12*30*4个、槽钢螺母M12*4个、新型抗震铰链*1个</t>
    </r>
  </si>
  <si>
    <t>抗震多根管道支架三</t>
  </si>
  <si>
    <r>
      <rPr>
        <sz val="10"/>
        <rFont val="宋体"/>
        <charset val="134"/>
        <scheme val="minor"/>
      </rPr>
      <t>热浸锌预埋槽-38*23*2800mm*1根、单拼槽钢斜撑41*41*2.0/600mm*9根、角连接(L8 135</t>
    </r>
    <r>
      <rPr>
        <sz val="10"/>
        <rFont val="宋体"/>
        <charset val="134"/>
      </rPr>
      <t>°</t>
    </r>
    <r>
      <rPr>
        <sz val="10"/>
        <rFont val="宋体"/>
        <charset val="134"/>
        <scheme val="minor"/>
      </rPr>
      <t>弯角连接件)*9个、T型螺栓*9个、外六角螺栓M12*30*36个、槽钢螺母M12*36个、新型抗震铰链*1个</t>
    </r>
  </si>
  <si>
    <t>抗震多根管道支架四</t>
  </si>
  <si>
    <r>
      <rPr>
        <sz val="10"/>
        <rFont val="宋体"/>
        <charset val="134"/>
        <scheme val="minor"/>
      </rPr>
      <t>热浸锌预埋槽-38*23*2800mm*1根、单拼槽钢斜撑41*41*2.0/600mm*8根、角连接(L8 135</t>
    </r>
    <r>
      <rPr>
        <sz val="10"/>
        <rFont val="宋体"/>
        <charset val="134"/>
      </rPr>
      <t>°</t>
    </r>
    <r>
      <rPr>
        <sz val="10"/>
        <rFont val="宋体"/>
        <charset val="134"/>
        <scheme val="minor"/>
      </rPr>
      <t>弯角连接件)*8个、T型螺栓*8个、外六角螺栓M12*30*32个、槽钢螺母M12*32个、新型抗震铰链*1个</t>
    </r>
  </si>
  <si>
    <t>多根管道支架一</t>
  </si>
  <si>
    <t>热浸锌预埋槽-38*23*550mm*1根、单拼槽钢斜撑41*41*2.0/600mm*2根、角连接(L2 90°弯角连接件)*2个、T型螺栓*4个、外六角螺栓M12*30*2个、槽钢螺母M12*2个</t>
  </si>
  <si>
    <t>多根管道支架二</t>
  </si>
  <si>
    <t>热浸锌预埋槽-38*23*880mm*1根、双拼槽钢斜撑41*41*2.0/800mm*1根、单拼槽钢斜撑41*41*2.0/600mm*1根、角连接(L3 135°弯角连接件)*2个、欧姆管夹DN300*1个、T型螺栓*3个、外六角螺栓M12*30*7个、槽钢螺母M12*7个</t>
  </si>
  <si>
    <t>多根管道支架三</t>
  </si>
  <si>
    <t>热浸锌预埋槽-38*23*280mm*1根、单拼槽钢斜撑41*41*2.0/800mm*9根、角连接(L2 90°弯角连接件)*9个、T型螺栓*18个、外六角螺栓M12*30*9个、槽钢螺母M12*9个</t>
  </si>
  <si>
    <t>多根管道支架四</t>
  </si>
  <si>
    <t>热浸锌预埋槽-38*23*280mm*1根、单拼槽钢斜撑41*41*2.0/800mm*8根、角连接(L2 90°弯角连接件)*8个、T型螺栓*16个、外六角螺栓M12*30*8个、槽钢螺母M12*8个</t>
  </si>
  <si>
    <t>潜水排污泵</t>
  </si>
  <si>
    <t>Q=40m/h，H=15m，N=4KW,2890r/min</t>
  </si>
  <si>
    <t>台</t>
  </si>
  <si>
    <t>龙岩市九龙水泵制造有限公司</t>
  </si>
  <si>
    <t>傅琰昊</t>
  </si>
  <si>
    <t>上海连成（集团）有限公司</t>
  </si>
  <si>
    <t>刘晓维</t>
  </si>
  <si>
    <t>上海凯泉泵业（集团）有限公司</t>
  </si>
  <si>
    <t>沈红丽</t>
  </si>
  <si>
    <t>Q=20m/h，H=15m，N=2.2KW,2840r/min</t>
  </si>
  <si>
    <t>潜水排污泵控制箱</t>
  </si>
  <si>
    <t>成套配电箱安装(落地式) EPS05~08</t>
  </si>
  <si>
    <t>福建亿瑞电力科技有限公司</t>
  </si>
  <si>
    <t>廖福坪</t>
  </si>
  <si>
    <t>福建逢兴机电设备有限公司</t>
  </si>
  <si>
    <t>胡增辉</t>
  </si>
  <si>
    <t>龙岩市中誉电气有限公司</t>
  </si>
  <si>
    <t>池女士</t>
  </si>
  <si>
    <t>成套配电箱安装(落地式)  EPS05~08</t>
  </si>
  <si>
    <t>福州永利达照明科技有限公司</t>
  </si>
  <si>
    <t>徐小可</t>
  </si>
  <si>
    <t>福建辉盾照明电器有限公司</t>
  </si>
  <si>
    <t>林先生</t>
  </si>
  <si>
    <t>0591-87959953</t>
  </si>
  <si>
    <t>福建利惠照明电器有限公司报价</t>
  </si>
  <si>
    <t>李洪周</t>
  </si>
  <si>
    <t xml:space="preserve">箱式变电站 </t>
  </si>
  <si>
    <t>SC11-80kVA,10±2x2.5%/0.4kV,Dyn11,Ud=4%(含高低压柜）</t>
  </si>
  <si>
    <t>中国.利朋电气有限公司</t>
  </si>
  <si>
    <t>蓝德娟</t>
  </si>
  <si>
    <t>蓉中电气股份有限公司（国产）</t>
  </si>
  <si>
    <t>0595-86581255</t>
  </si>
  <si>
    <t>混流双速风机PYHL-14A</t>
  </si>
  <si>
    <t>NO.7A 风量：25715/9713m3/h；全压：787/345Pa；功率：11/9kw（380V）；转速：1450/960rpm；噪声78/71dB（A）；带消声器，3C认证、落地安装</t>
  </si>
  <si>
    <t>龙岩龙安消防设备有限公司</t>
  </si>
  <si>
    <t>沈威林</t>
  </si>
  <si>
    <t>福建华泰通风空调装备有限公司</t>
  </si>
  <si>
    <t>郁卫江</t>
  </si>
  <si>
    <t>福州海恒通风设备</t>
  </si>
  <si>
    <t>丘永福</t>
  </si>
  <si>
    <t>NO.5.5A 风量：11289/4913m3/h；全压：548/294Pa；功率：3/2.2kw（380V）；转速：1450/960rpm；噪声70/62dB（A）；带消声器，3C认证、落地安装</t>
  </si>
  <si>
    <t>防火阀</t>
  </si>
  <si>
    <t>自动复位防烟防火阀70℃800×800（常开、配电动执行机构）</t>
  </si>
  <si>
    <t>自动复位防烟防火阀280℃800×800（常开、配电动执行机构）</t>
  </si>
  <si>
    <t>自动复位防烟防火阀70℃400×400（常开、配电动执行机构）</t>
  </si>
  <si>
    <t>止回阀</t>
  </si>
  <si>
    <t>φ700热镀锌加环氧喷塑</t>
  </si>
  <si>
    <t>防雨百叶</t>
  </si>
  <si>
    <t>1000*1000</t>
  </si>
  <si>
    <t>1000*1700</t>
  </si>
  <si>
    <t>电线电缆</t>
  </si>
  <si>
    <t>ZR-BV-2.5</t>
  </si>
  <si>
    <t>米</t>
  </si>
  <si>
    <t>参照《龙岩建设工程造价信息》（新罗区2021年11月份）价格 202.16/100*1.05</t>
  </si>
  <si>
    <t>NH-BVR-2.5</t>
  </si>
  <si>
    <t>参照《龙岩建设工程造价信息》（新罗区2021年11月份）价格 188.15/100*1.2</t>
  </si>
  <si>
    <t>NH-BVR-1.0</t>
  </si>
  <si>
    <t>参照《龙岩建设工程造价信息》（新罗区2021年11月份）价格 110.81/100*1.2</t>
  </si>
  <si>
    <t>ZC-BV-1.5</t>
  </si>
  <si>
    <t>参照《龙岩建设工程造价信息》（新罗区2021年11月份）价格 124.09/100*1.03</t>
  </si>
  <si>
    <t>ZC-BV-2.5</t>
  </si>
  <si>
    <t>参照《龙岩建设工程造价信息》（新罗区2021年11月份）价格 202.16/100*1.03</t>
  </si>
  <si>
    <t>FVL-2.5</t>
  </si>
  <si>
    <t>【信息未有该规格，按询价最低价】福建辉阳电缆科技有限公司15080039188，5.11元/米、福建南平太阳电缆股份有限公司13859479516，5.64元/米、瑞鑫集团(福州)实业有限公司18659596969，5.27元/米</t>
  </si>
  <si>
    <t>ZC-RVS-2×1.5</t>
  </si>
  <si>
    <t>参照《龙岩建设工程造价信息》（新罗区2021年11月份）价格 300.08/100*1.03</t>
  </si>
  <si>
    <t>ZC-RVV-3×2.5</t>
  </si>
  <si>
    <t>参照《厦门建设工程造价信息》（2021年11月份）价格7.15*1.03</t>
  </si>
  <si>
    <t>ZC-RVVP-3×2.5</t>
  </si>
  <si>
    <t>【信息未有该规格，按询价最低价】福建辉阳电缆科技有限公司15080039188，14.09元/米、福建南平太阳电缆股份有限公司13859479516，15.56元/米、瑞鑫集团(福州)实业有限公司18659596969，14.54元/米</t>
  </si>
  <si>
    <t>NH-RVS-2×2.5</t>
  </si>
  <si>
    <t>参照《厦门建设工程造价信息》（2021年11月份）价格4.98*1.2</t>
  </si>
  <si>
    <t>ZBN-RVS-2×1.5</t>
  </si>
  <si>
    <t>参照《龙岩建设工程造价信息》（新罗区2021年11月份）价格 300.08/100*1.2</t>
  </si>
  <si>
    <t>ZC-RVVP-5×1.0</t>
  </si>
  <si>
    <t>【信息未有该规格，按询价最低价】福建辉阳电缆科技有限公司15080039188，10.1元/米、福建南平太阳电缆股份有限公司13859479516，11.15元/米、瑞鑫集团(福州)实业有限公司18659596969，10.41元/米</t>
  </si>
  <si>
    <t>ZR-YJV-7（1×16）</t>
  </si>
  <si>
    <t>【信息未有该规格，按询价最低价】福建辉阳电缆科技有限公司15080039188，102.34元/米、福建南平太阳电缆股份有限公司13859479516，112.88元/米、瑞鑫集团(福州)实业有限公司18659596969，105.72元/米</t>
  </si>
  <si>
    <t>ZR-YJV-7（1×4）</t>
  </si>
  <si>
    <t>【信息未有该规格，按询价最低价】福建辉阳电缆科技有限公司15080039188，29.23元/米、福建南平太阳电缆股份有限公司13859479516，32.27元/米、瑞鑫集团(福州)实业有限公司18659596969，30.11元/米</t>
  </si>
  <si>
    <t>YJV-5×25</t>
  </si>
  <si>
    <t>参照《龙岩建设工程造价信息》（新罗区2021年11月份）价格87.87</t>
  </si>
  <si>
    <t>ZR-YJV-3×120+2×70</t>
  </si>
  <si>
    <t>参照《厦门建设工程造价信息》（2021年11月份）价格292.59*1.05</t>
  </si>
  <si>
    <t>NH-YJV-3×25+2×16</t>
  </si>
  <si>
    <t>参照《厦门建设工程造价信息》（2021年11月份）价格81.4*1.2</t>
  </si>
  <si>
    <t>ZR-YJV-3×25+2×16</t>
  </si>
  <si>
    <t>参照《厦门建设工程造价信息》（2021年11月份）价格81.4*1.05</t>
  </si>
  <si>
    <t>ZR-YJV-5×16</t>
  </si>
  <si>
    <t>参照《龙岩建设工程造价信息》（新罗区2021年11月份）价格 57.83*1.2</t>
  </si>
  <si>
    <t>ZR-YJV-3×2.5</t>
  </si>
  <si>
    <t>参照《龙岩建设工程造价信息》（新罗区2021年11月份）价格 6.83*1.05</t>
  </si>
  <si>
    <t>NH-YJV-3×2.5</t>
  </si>
  <si>
    <t>参照《龙岩建设工程造价信息》（新罗区2021年11月份）价格 6.83*1.2</t>
  </si>
  <si>
    <t>ZR-YJV-5×2.5</t>
  </si>
  <si>
    <t>参照《龙岩建设工程造价信息》（新罗区2021年11月份）价格 11.39*1.05</t>
  </si>
  <si>
    <t>ZR-YJV-5×4</t>
  </si>
  <si>
    <t>参照《龙岩建设工程造价信息》（新罗区2021年11月份）价格 16.58*1.05</t>
  </si>
  <si>
    <t>空气呼吸器（消防3C认证）</t>
  </si>
  <si>
    <t>安徽正华同安消防科技有限公司</t>
  </si>
  <si>
    <t>张仕伟</t>
  </si>
  <si>
    <t>北京利达华信电子有限公司</t>
  </si>
  <si>
    <t>陈清清</t>
  </si>
  <si>
    <t>福州青鸟安全技术有限公司</t>
  </si>
  <si>
    <t>郑云翔</t>
  </si>
  <si>
    <t>龙岩大道四期（工业路-北三环）道路工程第Ⅰ标段（桩号K1+630-K2+564）</t>
  </si>
  <si>
    <t>超细干粉自动灭火装置</t>
  </si>
  <si>
    <r>
      <rPr>
        <sz val="10"/>
        <rFont val="Arial"/>
        <charset val="134"/>
      </rPr>
      <t>FZX-ACT4/1.2</t>
    </r>
    <r>
      <rPr>
        <sz val="10"/>
        <rFont val="宋体"/>
        <charset val="134"/>
      </rPr>
      <t>（智能巡检型）</t>
    </r>
  </si>
  <si>
    <t>FZX-ACT5/1.2（智能巡检型）</t>
  </si>
  <si>
    <t>FZX-ACT7/1.2（智能巡检型）</t>
  </si>
  <si>
    <t>外控电源DC24V/30A</t>
  </si>
  <si>
    <t>灭火装置延时启动器</t>
  </si>
  <si>
    <t>终端模块</t>
  </si>
  <si>
    <t>智能报警检测主机(分区火灾报警/干粉灭火控制器(配蓄电池3h))</t>
  </si>
  <si>
    <t>600×1800×400,IP54、配UPS(1KVA 1h)</t>
  </si>
  <si>
    <t>报警柜</t>
  </si>
  <si>
    <t>感温光纤</t>
  </si>
  <si>
    <t>单模4芯光缆</t>
  </si>
  <si>
    <t>厦门市2021年2月信息价</t>
  </si>
  <si>
    <t>信息价</t>
  </si>
  <si>
    <t>感烟探测器</t>
  </si>
  <si>
    <t>单输出模块</t>
  </si>
  <si>
    <t>短路隔离模块</t>
  </si>
  <si>
    <t>输入输出模块</t>
  </si>
  <si>
    <t>带电话插孔的手动报警按钮</t>
  </si>
  <si>
    <t>编码型火灾声光报警器</t>
  </si>
  <si>
    <t>干粉放气指示灯</t>
  </si>
  <si>
    <t>干粉紧急启/停按钮</t>
  </si>
  <si>
    <t>手自动转换开关</t>
  </si>
  <si>
    <t>防火门监控器（显示并控制防火门开启、关闭状态）</t>
  </si>
  <si>
    <t>疏散指示灯</t>
  </si>
  <si>
    <t>5W A型 DC24V</t>
  </si>
  <si>
    <t>单面安全出口灯</t>
  </si>
  <si>
    <t>双面安全出口灯</t>
  </si>
  <si>
    <t>荧光灯具安装</t>
  </si>
  <si>
    <t>吸顶式 单管 LED 9W</t>
  </si>
  <si>
    <t>吸顶式 应急单管 LED 9W A型</t>
  </si>
  <si>
    <t>吸顶式 单管 LED 12W</t>
  </si>
  <si>
    <t>吸顶式 应急单管 LED 12W A型</t>
  </si>
  <si>
    <t>成套配电箱安装 工业插座箱</t>
  </si>
  <si>
    <t>自控柜ACU10~17</t>
  </si>
  <si>
    <t>600mm*1800mm*400mm（D*H*W）,IP54（箱内包括PLC,AI:16，DI:32，DO:16；MODBUS口*1，以太网卡*1；UPS：500VA，60分钟；电源防浪涌过电压保护装置：UP:1.2KV、ln(8/20US):5KA；卡轨式以太网交换机：模块化，单模*2、RJ45口*4、光模块*2；IP电话机*1；PLC装置*1）</t>
  </si>
  <si>
    <t>北京四通智能建筑系统集成工程股份有限公司</t>
  </si>
  <si>
    <t>陈先生</t>
  </si>
  <si>
    <t>柏事特信息科技有限公司</t>
  </si>
  <si>
    <t>廖小村</t>
  </si>
  <si>
    <t>福建奔特信息技术有限公司</t>
  </si>
  <si>
    <t>吴安允</t>
  </si>
  <si>
    <t>工业以太网交换机</t>
  </si>
  <si>
    <t>千兆环网型/单模*2/ RJ45  * 16/3光电转换器，断电间隔＜30ms，环网自愈时间＜30ms。</t>
  </si>
  <si>
    <t>温湿度监测仪</t>
  </si>
  <si>
    <t>甲烷监测仪（测量范围0～100%LEL，防护等级IP65）</t>
  </si>
  <si>
    <t>硫化氢监测仪（测量范围0～30ppm，防护等级IP65）</t>
  </si>
  <si>
    <t>氧气监测仪（测量范围0～30%VOL，防护等级IP65）</t>
  </si>
  <si>
    <t>红外枪型网络摄像机，200万像素/1/2.8”CMOS Sensor/彩色：0.02LUX/黑白：0.005LUX+1串接移动探测报警</t>
  </si>
  <si>
    <t>摄像机防护罩 普通</t>
  </si>
  <si>
    <t>入侵探测器(主动红外探测器(对))</t>
  </si>
  <si>
    <t>巡更设备安装、调试(电子巡更系统 信息钮)</t>
  </si>
  <si>
    <t>巡更设备安装、调试(电子巡更系统 通讯座)</t>
  </si>
  <si>
    <t>工业级无线AP 支持频段:2.4/5GHz,支持PoE供电，IP65</t>
  </si>
  <si>
    <t>光纤电话主机</t>
  </si>
  <si>
    <t>光纤电话副机</t>
  </si>
  <si>
    <t>8口千兆网络交换机</t>
  </si>
  <si>
    <t>龙岩大道与青云路交叉路口立交工程</t>
  </si>
  <si>
    <t>MPP管</t>
  </si>
  <si>
    <t>内径Φ100，壁厚12</t>
  </si>
  <si>
    <t>M</t>
  </si>
  <si>
    <t>福建和塑管业科技有限公司</t>
  </si>
  <si>
    <t>洪嘉俊</t>
  </si>
  <si>
    <t>福建亚通新材料科技股份有限公司</t>
  </si>
  <si>
    <t>黄榕华</t>
  </si>
  <si>
    <t>内径150，壁厚12</t>
  </si>
  <si>
    <t>DN100,MPP管管枕</t>
  </si>
  <si>
    <t>DN150,MPP管管枕</t>
  </si>
  <si>
    <t>合计</t>
  </si>
  <si>
    <t>签署意见</t>
  </si>
  <si>
    <t xml:space="preserve">                          （询价记录详见附页）
                                    单位负责人：（签字、加盖单位公章）
                                            年      月      日</t>
  </si>
  <si>
    <t>注：表中材料、设备报价均为不含税单价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</si>
</sst>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  <numFmt numFmtId="41" formatCode="_ * #,##0_ ;_ * \-#,##0_ ;_ * &quot;-&quot;_ ;_ @_ "/>
    <numFmt numFmtId="43" formatCode="_ * #,##0.00_ ;_ * \-#,##0.00_ ;_ * &quot;-&quot;??_ ;_ @_ "/>
    <numFmt numFmtId="177" formatCode="0.00_ "/>
    <numFmt numFmtId="178" formatCode="000000"/>
    <numFmt numFmtId="179" formatCode="0.00_);[Red]\(0.00\)"/>
    <numFmt numFmtId="180" formatCode="0.0_ "/>
    <numFmt numFmtId="181" formatCode="#,##0.00_ "/>
  </numFmts>
  <fonts count="41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ajor"/>
    </font>
    <font>
      <b/>
      <sz val="18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微软雅黑"/>
      <charset val="134"/>
    </font>
    <font>
      <b/>
      <sz val="18"/>
      <name val="宋体"/>
      <charset val="134"/>
      <scheme val="major"/>
    </font>
    <font>
      <b/>
      <sz val="12"/>
      <name val="宋体"/>
      <charset val="134"/>
      <scheme val="major"/>
    </font>
    <font>
      <b/>
      <sz val="11"/>
      <name val="宋体"/>
      <charset val="134"/>
      <scheme val="major"/>
    </font>
    <font>
      <b/>
      <sz val="10"/>
      <name val="微软雅黑"/>
      <charset val="134"/>
    </font>
    <font>
      <b/>
      <sz val="10"/>
      <name val="宋体"/>
      <charset val="134"/>
      <scheme val="major"/>
    </font>
    <font>
      <sz val="10"/>
      <name val="宋体"/>
      <charset val="134"/>
      <scheme val="major"/>
    </font>
    <font>
      <sz val="9"/>
      <name val="宋体"/>
      <charset val="134"/>
      <scheme val="major"/>
    </font>
    <font>
      <sz val="10"/>
      <color indexed="8"/>
      <name val="宋体"/>
      <charset val="134"/>
      <scheme val="major"/>
    </font>
    <font>
      <sz val="10"/>
      <name val="宋体"/>
      <charset val="134"/>
    </font>
    <font>
      <sz val="8"/>
      <name val="微软雅黑"/>
      <charset val="134"/>
    </font>
    <font>
      <sz val="10"/>
      <name val="Arial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theme="8" tint="0.79992065187536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9" fillId="1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32" borderId="19" applyNumberFormat="0" applyFont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0" borderId="13" applyNumberFormat="0" applyAlignment="0" applyProtection="0">
      <alignment vertical="center"/>
    </xf>
    <xf numFmtId="0" fontId="31" fillId="10" borderId="15" applyNumberFormat="0" applyAlignment="0" applyProtection="0">
      <alignment vertical="center"/>
    </xf>
    <xf numFmtId="0" fontId="39" fillId="35" borderId="20" applyNumberFormat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6" fillId="0" borderId="0"/>
  </cellStyleXfs>
  <cellXfs count="17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177" fontId="3" fillId="0" borderId="0" xfId="0" applyNumberFormat="1" applyFont="1" applyFill="1" applyAlignment="1">
      <alignment vertical="center" wrapText="1"/>
    </xf>
    <xf numFmtId="176" fontId="2" fillId="0" borderId="0" xfId="0" applyNumberFormat="1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77" fontId="3" fillId="3" borderId="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177" fontId="3" fillId="3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177" fontId="3" fillId="3" borderId="5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8" fontId="15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177" fontId="18" fillId="0" borderId="6" xfId="0" applyNumberFormat="1" applyFont="1" applyFill="1" applyBorder="1" applyAlignment="1">
      <alignment vertical="center"/>
    </xf>
    <xf numFmtId="177" fontId="15" fillId="0" borderId="7" xfId="0" applyNumberFormat="1" applyFont="1" applyFill="1" applyBorder="1" applyAlignment="1">
      <alignment horizontal="center" vertical="center"/>
    </xf>
    <xf numFmtId="177" fontId="15" fillId="0" borderId="8" xfId="0" applyNumberFormat="1" applyFont="1" applyFill="1" applyBorder="1" applyAlignment="1">
      <alignment horizontal="center" vertical="center"/>
    </xf>
    <xf numFmtId="177" fontId="18" fillId="0" borderId="2" xfId="0" applyNumberFormat="1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177" fontId="9" fillId="0" borderId="6" xfId="0" applyNumberFormat="1" applyFont="1" applyFill="1" applyBorder="1" applyAlignment="1">
      <alignment horizontal="center" vertical="center"/>
    </xf>
    <xf numFmtId="177" fontId="3" fillId="3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/>
    </xf>
    <xf numFmtId="177" fontId="9" fillId="0" borderId="2" xfId="0" applyNumberFormat="1" applyFont="1" applyFill="1" applyBorder="1" applyAlignment="1">
      <alignment horizontal="center"/>
    </xf>
    <xf numFmtId="176" fontId="3" fillId="0" borderId="2" xfId="0" applyNumberFormat="1" applyFont="1" applyFill="1" applyBorder="1" applyAlignment="1">
      <alignment horizontal="center" vertical="center" wrapText="1"/>
    </xf>
    <xf numFmtId="177" fontId="19" fillId="0" borderId="3" xfId="0" applyNumberFormat="1" applyFont="1" applyFill="1" applyBorder="1" applyAlignment="1">
      <alignment horizontal="left" vertical="center" wrapText="1"/>
    </xf>
    <xf numFmtId="177" fontId="19" fillId="0" borderId="4" xfId="0" applyNumberFormat="1" applyFont="1" applyFill="1" applyBorder="1" applyAlignment="1">
      <alignment horizontal="left" vertical="center" wrapText="1"/>
    </xf>
    <xf numFmtId="177" fontId="19" fillId="0" borderId="5" xfId="0" applyNumberFormat="1" applyFont="1" applyFill="1" applyBorder="1" applyAlignment="1">
      <alignment horizontal="left" vertical="center" wrapText="1"/>
    </xf>
    <xf numFmtId="0" fontId="18" fillId="0" borderId="2" xfId="49" applyFont="1" applyFill="1" applyBorder="1" applyAlignment="1">
      <alignment vertical="center"/>
    </xf>
    <xf numFmtId="179" fontId="18" fillId="0" borderId="2" xfId="0" applyNumberFormat="1" applyFont="1" applyFill="1" applyBorder="1" applyAlignment="1">
      <alignment horizontal="center" vertical="center"/>
    </xf>
    <xf numFmtId="177" fontId="18" fillId="3" borderId="2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179" fontId="18" fillId="5" borderId="2" xfId="0" applyNumberFormat="1" applyFont="1" applyFill="1" applyBorder="1" applyAlignment="1">
      <alignment horizontal="center" vertical="center"/>
    </xf>
    <xf numFmtId="176" fontId="3" fillId="5" borderId="2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3" xfId="0" applyNumberFormat="1" applyFont="1" applyFill="1" applyBorder="1" applyAlignment="1">
      <alignment horizontal="center" vertical="center" wrapText="1"/>
    </xf>
    <xf numFmtId="176" fontId="3" fillId="5" borderId="3" xfId="0" applyNumberFormat="1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4" xfId="0" applyNumberFormat="1" applyFont="1" applyFill="1" applyBorder="1" applyAlignment="1">
      <alignment horizontal="center" vertical="center" wrapText="1"/>
    </xf>
    <xf numFmtId="176" fontId="3" fillId="5" borderId="4" xfId="0" applyNumberFormat="1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5" xfId="0" applyNumberFormat="1" applyFont="1" applyFill="1" applyBorder="1" applyAlignment="1">
      <alignment horizontal="center" vertical="center" wrapText="1"/>
    </xf>
    <xf numFmtId="176" fontId="3" fillId="5" borderId="5" xfId="0" applyNumberFormat="1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177" fontId="15" fillId="0" borderId="2" xfId="0" applyNumberFormat="1" applyFont="1" applyFill="1" applyBorder="1" applyAlignment="1">
      <alignment horizontal="center" vertical="center"/>
    </xf>
    <xf numFmtId="0" fontId="17" fillId="4" borderId="2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177" fontId="19" fillId="0" borderId="2" xfId="0" applyNumberFormat="1" applyFont="1" applyFill="1" applyBorder="1" applyAlignment="1">
      <alignment horizontal="left" vertical="center" wrapText="1"/>
    </xf>
    <xf numFmtId="180" fontId="3" fillId="3" borderId="2" xfId="0" applyNumberFormat="1" applyFont="1" applyFill="1" applyBorder="1" applyAlignment="1">
      <alignment horizontal="center" vertical="center"/>
    </xf>
    <xf numFmtId="177" fontId="19" fillId="0" borderId="3" xfId="0" applyNumberFormat="1" applyFont="1" applyFill="1" applyBorder="1" applyAlignment="1">
      <alignment horizontal="center" vertical="center" wrapText="1"/>
    </xf>
    <xf numFmtId="180" fontId="3" fillId="3" borderId="3" xfId="0" applyNumberFormat="1" applyFont="1" applyFill="1" applyBorder="1" applyAlignment="1">
      <alignment horizontal="center" vertical="center"/>
    </xf>
    <xf numFmtId="177" fontId="19" fillId="0" borderId="4" xfId="0" applyNumberFormat="1" applyFont="1" applyFill="1" applyBorder="1" applyAlignment="1">
      <alignment horizontal="center" vertical="center" wrapText="1"/>
    </xf>
    <xf numFmtId="180" fontId="3" fillId="3" borderId="4" xfId="0" applyNumberFormat="1" applyFont="1" applyFill="1" applyBorder="1" applyAlignment="1">
      <alignment horizontal="center" vertical="center"/>
    </xf>
    <xf numFmtId="177" fontId="19" fillId="0" borderId="5" xfId="0" applyNumberFormat="1" applyFont="1" applyFill="1" applyBorder="1" applyAlignment="1">
      <alignment horizontal="center" vertical="center" wrapText="1"/>
    </xf>
    <xf numFmtId="180" fontId="3" fillId="3" borderId="5" xfId="0" applyNumberFormat="1" applyFont="1" applyFill="1" applyBorder="1" applyAlignment="1">
      <alignment horizontal="center" vertical="center"/>
    </xf>
    <xf numFmtId="181" fontId="3" fillId="3" borderId="3" xfId="0" applyNumberFormat="1" applyFont="1" applyFill="1" applyBorder="1" applyAlignment="1">
      <alignment horizontal="center" vertical="center"/>
    </xf>
    <xf numFmtId="181" fontId="3" fillId="3" borderId="4" xfId="0" applyNumberFormat="1" applyFont="1" applyFill="1" applyBorder="1" applyAlignment="1">
      <alignment horizontal="center" vertical="center"/>
    </xf>
    <xf numFmtId="181" fontId="3" fillId="3" borderId="5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80" fontId="3" fillId="0" borderId="2" xfId="0" applyNumberFormat="1" applyFont="1" applyFill="1" applyBorder="1" applyAlignment="1">
      <alignment horizontal="center" vertical="center"/>
    </xf>
    <xf numFmtId="177" fontId="15" fillId="0" borderId="6" xfId="0" applyNumberFormat="1" applyFont="1" applyFill="1" applyBorder="1" applyAlignment="1">
      <alignment horizontal="center" vertical="center"/>
    </xf>
    <xf numFmtId="177" fontId="15" fillId="0" borderId="2" xfId="0" applyNumberFormat="1" applyFont="1" applyFill="1" applyBorder="1" applyAlignment="1">
      <alignment vertical="center"/>
    </xf>
    <xf numFmtId="177" fontId="3" fillId="0" borderId="0" xfId="0" applyNumberFormat="1" applyFont="1" applyFill="1" applyAlignment="1">
      <alignment horizontal="center" vertical="center"/>
    </xf>
    <xf numFmtId="177" fontId="15" fillId="0" borderId="6" xfId="0" applyNumberFormat="1" applyFont="1" applyFill="1" applyBorder="1" applyAlignment="1">
      <alignment horizontal="center" vertical="center" wrapText="1"/>
    </xf>
    <xf numFmtId="177" fontId="15" fillId="0" borderId="7" xfId="0" applyNumberFormat="1" applyFont="1" applyFill="1" applyBorder="1" applyAlignment="1">
      <alignment horizontal="center" vertical="center" wrapText="1"/>
    </xf>
    <xf numFmtId="177" fontId="15" fillId="0" borderId="8" xfId="0" applyNumberFormat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1"/>
  <sheetViews>
    <sheetView tabSelected="1" workbookViewId="0">
      <pane xSplit="1" ySplit="6" topLeftCell="B362" activePane="bottomRight" state="frozen"/>
      <selection/>
      <selection pane="topRight"/>
      <selection pane="bottomLeft"/>
      <selection pane="bottomRight" activeCell="N15" sqref="N15:N18"/>
    </sheetView>
  </sheetViews>
  <sheetFormatPr defaultColWidth="9" defaultRowHeight="13.5"/>
  <cols>
    <col min="1" max="1" width="5.25" style="5" customWidth="1"/>
    <col min="2" max="2" width="5.75" style="5" customWidth="1"/>
    <col min="3" max="3" width="22.125" style="6" customWidth="1"/>
    <col min="4" max="4" width="29.625" style="7" customWidth="1"/>
    <col min="5" max="5" width="5.125" style="5" customWidth="1"/>
    <col min="6" max="6" width="9" style="5" customWidth="1"/>
    <col min="7" max="7" width="10.5" style="5" customWidth="1"/>
    <col min="8" max="8" width="11.75" style="8" customWidth="1"/>
    <col min="9" max="9" width="9" style="9" customWidth="1"/>
    <col min="10" max="10" width="35.75" style="10" customWidth="1"/>
    <col min="11" max="11" width="9" style="11" customWidth="1"/>
    <col min="12" max="12" width="14" style="11" customWidth="1"/>
    <col min="13" max="13" width="13.375" style="5" customWidth="1"/>
    <col min="14" max="14" width="16" style="5" customWidth="1"/>
    <col min="15" max="15" width="10.375" style="5" customWidth="1"/>
    <col min="16" max="16" width="9" style="5"/>
    <col min="17" max="17" width="9.375" style="5"/>
    <col min="18" max="16383" width="9" style="5"/>
    <col min="16384" max="16384" width="9" style="12"/>
  </cols>
  <sheetData>
    <row r="1" ht="21" customHeight="1" spans="1:1">
      <c r="A1" s="5" t="s">
        <v>0</v>
      </c>
    </row>
    <row r="2" ht="30.75" customHeight="1" spans="1: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68"/>
      <c r="K2" s="68"/>
      <c r="L2" s="68"/>
      <c r="M2" s="13"/>
      <c r="N2" s="13"/>
      <c r="O2" s="13"/>
    </row>
    <row r="3" s="1" customFormat="1" ht="14.25" spans="1:15">
      <c r="A3" s="14" t="s">
        <v>2</v>
      </c>
      <c r="B3" s="14" t="s">
        <v>3</v>
      </c>
      <c r="C3" s="14"/>
      <c r="D3" s="15" t="s">
        <v>4</v>
      </c>
      <c r="E3" s="15"/>
      <c r="F3" s="15"/>
      <c r="G3" s="15"/>
      <c r="H3" s="15"/>
      <c r="I3" s="14" t="s">
        <v>5</v>
      </c>
      <c r="J3" s="69"/>
      <c r="K3" s="69" t="s">
        <v>6</v>
      </c>
      <c r="L3" s="69"/>
      <c r="M3" s="14"/>
      <c r="N3" s="14"/>
      <c r="O3" s="14"/>
    </row>
    <row r="4" s="1" customFormat="1" ht="14.25" spans="1:15">
      <c r="A4" s="14"/>
      <c r="B4" s="14" t="s">
        <v>7</v>
      </c>
      <c r="C4" s="14"/>
      <c r="D4" s="15" t="s">
        <v>8</v>
      </c>
      <c r="E4" s="15"/>
      <c r="F4" s="15"/>
      <c r="G4" s="15"/>
      <c r="H4" s="15"/>
      <c r="I4" s="14" t="s">
        <v>9</v>
      </c>
      <c r="J4" s="69"/>
      <c r="K4" s="69" t="s">
        <v>10</v>
      </c>
      <c r="L4" s="69"/>
      <c r="M4" s="14"/>
      <c r="N4" s="14"/>
      <c r="O4" s="14"/>
    </row>
    <row r="5" s="2" customFormat="1" spans="1:15">
      <c r="A5" s="14"/>
      <c r="B5" s="16" t="s">
        <v>11</v>
      </c>
      <c r="C5" s="16" t="s">
        <v>12</v>
      </c>
      <c r="D5" s="17" t="s">
        <v>13</v>
      </c>
      <c r="E5" s="16" t="s">
        <v>14</v>
      </c>
      <c r="F5" s="16" t="s">
        <v>15</v>
      </c>
      <c r="G5" s="18" t="s">
        <v>16</v>
      </c>
      <c r="H5" s="19" t="s">
        <v>17</v>
      </c>
      <c r="I5" s="16" t="s">
        <v>18</v>
      </c>
      <c r="J5" s="70"/>
      <c r="K5" s="70"/>
      <c r="L5" s="70"/>
      <c r="M5" s="16" t="s">
        <v>19</v>
      </c>
      <c r="N5" s="16" t="s">
        <v>20</v>
      </c>
      <c r="O5" s="16" t="s">
        <v>21</v>
      </c>
    </row>
    <row r="6" s="2" customFormat="1" ht="33" spans="1:15">
      <c r="A6" s="14"/>
      <c r="B6" s="16"/>
      <c r="C6" s="16"/>
      <c r="D6" s="17"/>
      <c r="E6" s="16"/>
      <c r="F6" s="16"/>
      <c r="G6" s="18"/>
      <c r="H6" s="19"/>
      <c r="I6" s="71" t="s">
        <v>22</v>
      </c>
      <c r="J6" s="72" t="s">
        <v>23</v>
      </c>
      <c r="K6" s="72" t="s">
        <v>24</v>
      </c>
      <c r="L6" s="72" t="s">
        <v>25</v>
      </c>
      <c r="M6" s="16"/>
      <c r="N6" s="16"/>
      <c r="O6" s="16"/>
    </row>
    <row r="7" s="1" customFormat="1" ht="15.75" customHeight="1" spans="1:15">
      <c r="A7" s="18" t="s">
        <v>26</v>
      </c>
      <c r="B7" s="20">
        <v>1</v>
      </c>
      <c r="C7" s="21" t="s">
        <v>27</v>
      </c>
      <c r="D7" s="22" t="s">
        <v>28</v>
      </c>
      <c r="E7" s="20" t="s">
        <v>29</v>
      </c>
      <c r="F7" s="20">
        <v>6864.187</v>
      </c>
      <c r="G7" s="23">
        <v>9.18</v>
      </c>
      <c r="H7" s="22">
        <f t="shared" ref="H7:H35" si="0">F7*G7</f>
        <v>63013.23666</v>
      </c>
      <c r="I7" s="73">
        <v>9.88</v>
      </c>
      <c r="J7" s="74" t="s">
        <v>30</v>
      </c>
      <c r="K7" s="74" t="s">
        <v>31</v>
      </c>
      <c r="L7" s="74">
        <v>18637771800</v>
      </c>
      <c r="M7" s="21" t="s">
        <v>32</v>
      </c>
      <c r="N7" s="20">
        <f>G7</f>
        <v>9.18</v>
      </c>
      <c r="O7" s="20"/>
    </row>
    <row r="8" s="1" customFormat="1" ht="15.75" customHeight="1" spans="1:15">
      <c r="A8" s="18"/>
      <c r="B8" s="24"/>
      <c r="C8" s="25"/>
      <c r="D8" s="26"/>
      <c r="E8" s="24"/>
      <c r="F8" s="24"/>
      <c r="G8" s="27"/>
      <c r="H8" s="26"/>
      <c r="I8" s="73">
        <v>9.69</v>
      </c>
      <c r="J8" s="74" t="s">
        <v>33</v>
      </c>
      <c r="K8" s="74" t="s">
        <v>34</v>
      </c>
      <c r="L8" s="74">
        <v>13598822884</v>
      </c>
      <c r="M8" s="25"/>
      <c r="N8" s="24"/>
      <c r="O8" s="24"/>
    </row>
    <row r="9" s="1" customFormat="1" ht="15.75" customHeight="1" spans="1:15">
      <c r="A9" s="18"/>
      <c r="B9" s="24"/>
      <c r="C9" s="25"/>
      <c r="D9" s="26"/>
      <c r="E9" s="24"/>
      <c r="F9" s="24"/>
      <c r="G9" s="27"/>
      <c r="H9" s="26"/>
      <c r="I9" s="73">
        <v>9.98</v>
      </c>
      <c r="J9" s="74" t="s">
        <v>35</v>
      </c>
      <c r="K9" s="74" t="s">
        <v>36</v>
      </c>
      <c r="L9" s="74">
        <v>15925228751</v>
      </c>
      <c r="M9" s="25"/>
      <c r="N9" s="24"/>
      <c r="O9" s="24"/>
    </row>
    <row r="10" s="1" customFormat="1" ht="15.75" customHeight="1" spans="1:15">
      <c r="A10" s="18"/>
      <c r="B10" s="28"/>
      <c r="C10" s="29"/>
      <c r="D10" s="30"/>
      <c r="E10" s="28"/>
      <c r="F10" s="28"/>
      <c r="G10" s="31"/>
      <c r="H10" s="30"/>
      <c r="I10" s="75">
        <v>9.18</v>
      </c>
      <c r="J10" s="76" t="s">
        <v>37</v>
      </c>
      <c r="K10" s="76"/>
      <c r="L10" s="76"/>
      <c r="M10" s="29"/>
      <c r="N10" s="28"/>
      <c r="O10" s="28"/>
    </row>
    <row r="11" s="3" customFormat="1" ht="15.75" customHeight="1" spans="1:15">
      <c r="A11" s="18"/>
      <c r="B11" s="32">
        <v>2</v>
      </c>
      <c r="C11" s="33" t="s">
        <v>38</v>
      </c>
      <c r="D11" s="34"/>
      <c r="E11" s="32" t="s">
        <v>29</v>
      </c>
      <c r="F11" s="20">
        <v>3990.987</v>
      </c>
      <c r="G11" s="20">
        <v>3</v>
      </c>
      <c r="H11" s="35">
        <f t="shared" ref="H11:H15" si="1">F11*G11</f>
        <v>11972.961</v>
      </c>
      <c r="I11" s="73">
        <v>3.58</v>
      </c>
      <c r="J11" s="74" t="s">
        <v>39</v>
      </c>
      <c r="K11" s="74" t="s">
        <v>40</v>
      </c>
      <c r="L11" s="74">
        <v>18850558266</v>
      </c>
      <c r="M11" s="21" t="s">
        <v>32</v>
      </c>
      <c r="N11" s="32">
        <f>G11</f>
        <v>3</v>
      </c>
      <c r="O11" s="32"/>
    </row>
    <row r="12" s="3" customFormat="1" ht="15.75" customHeight="1" spans="1:15">
      <c r="A12" s="18"/>
      <c r="B12" s="36"/>
      <c r="C12" s="37"/>
      <c r="D12" s="38"/>
      <c r="E12" s="36"/>
      <c r="F12" s="24"/>
      <c r="G12" s="24"/>
      <c r="H12" s="39"/>
      <c r="I12" s="73">
        <v>3.67</v>
      </c>
      <c r="J12" s="74" t="s">
        <v>41</v>
      </c>
      <c r="K12" s="74" t="s">
        <v>42</v>
      </c>
      <c r="L12" s="74">
        <v>13696938182</v>
      </c>
      <c r="M12" s="25"/>
      <c r="N12" s="36"/>
      <c r="O12" s="36"/>
    </row>
    <row r="13" s="3" customFormat="1" ht="15.75" customHeight="1" spans="1:15">
      <c r="A13" s="18"/>
      <c r="B13" s="36"/>
      <c r="C13" s="37"/>
      <c r="D13" s="38"/>
      <c r="E13" s="36"/>
      <c r="F13" s="24"/>
      <c r="G13" s="24"/>
      <c r="H13" s="39"/>
      <c r="I13" s="73">
        <v>3.79</v>
      </c>
      <c r="J13" s="74" t="s">
        <v>43</v>
      </c>
      <c r="K13" s="74" t="s">
        <v>44</v>
      </c>
      <c r="L13" s="74">
        <v>15959110193</v>
      </c>
      <c r="M13" s="25"/>
      <c r="N13" s="36"/>
      <c r="O13" s="36"/>
    </row>
    <row r="14" s="3" customFormat="1" ht="15.75" customHeight="1" spans="1:15">
      <c r="A14" s="18"/>
      <c r="B14" s="40"/>
      <c r="C14" s="41"/>
      <c r="D14" s="42"/>
      <c r="E14" s="40"/>
      <c r="F14" s="28"/>
      <c r="G14" s="28"/>
      <c r="H14" s="43"/>
      <c r="I14" s="73">
        <v>3</v>
      </c>
      <c r="J14" s="77" t="s">
        <v>37</v>
      </c>
      <c r="K14" s="78"/>
      <c r="L14" s="79"/>
      <c r="M14" s="29"/>
      <c r="N14" s="40"/>
      <c r="O14" s="40"/>
    </row>
    <row r="15" s="3" customFormat="1" ht="15.75" customHeight="1" spans="1:15">
      <c r="A15" s="18"/>
      <c r="B15" s="32">
        <v>3</v>
      </c>
      <c r="C15" s="33" t="s">
        <v>45</v>
      </c>
      <c r="D15" s="33" t="s">
        <v>46</v>
      </c>
      <c r="E15" s="33" t="s">
        <v>29</v>
      </c>
      <c r="F15" s="21">
        <v>1288.056</v>
      </c>
      <c r="G15" s="21">
        <v>2.91</v>
      </c>
      <c r="H15" s="33">
        <f t="shared" si="1"/>
        <v>3748.24296</v>
      </c>
      <c r="I15" s="73">
        <v>4.37</v>
      </c>
      <c r="J15" s="74" t="s">
        <v>47</v>
      </c>
      <c r="K15" s="74" t="s">
        <v>48</v>
      </c>
      <c r="L15" s="74">
        <v>15069280976</v>
      </c>
      <c r="M15" s="21" t="s">
        <v>32</v>
      </c>
      <c r="N15" s="32">
        <f>G15</f>
        <v>2.91</v>
      </c>
      <c r="O15" s="32"/>
    </row>
    <row r="16" s="3" customFormat="1" ht="15.75" customHeight="1" spans="1:15">
      <c r="A16" s="18"/>
      <c r="B16" s="36"/>
      <c r="C16" s="37"/>
      <c r="D16" s="37"/>
      <c r="E16" s="37"/>
      <c r="F16" s="25"/>
      <c r="G16" s="25"/>
      <c r="H16" s="37"/>
      <c r="I16" s="73">
        <v>4.29</v>
      </c>
      <c r="J16" s="74" t="s">
        <v>49</v>
      </c>
      <c r="K16" s="74" t="s">
        <v>50</v>
      </c>
      <c r="L16" s="74">
        <v>13733891742</v>
      </c>
      <c r="M16" s="25"/>
      <c r="N16" s="36"/>
      <c r="O16" s="36"/>
    </row>
    <row r="17" s="3" customFormat="1" ht="15.75" customHeight="1" spans="1:15">
      <c r="A17" s="18"/>
      <c r="B17" s="36"/>
      <c r="C17" s="37"/>
      <c r="D17" s="37"/>
      <c r="E17" s="37"/>
      <c r="F17" s="25"/>
      <c r="G17" s="25"/>
      <c r="H17" s="37"/>
      <c r="I17" s="73">
        <v>3.96</v>
      </c>
      <c r="J17" s="74" t="s">
        <v>51</v>
      </c>
      <c r="K17" s="74" t="s">
        <v>52</v>
      </c>
      <c r="L17" s="74">
        <v>13869222278</v>
      </c>
      <c r="M17" s="25"/>
      <c r="N17" s="36"/>
      <c r="O17" s="36"/>
    </row>
    <row r="18" s="3" customFormat="1" ht="15.75" customHeight="1" spans="1:15">
      <c r="A18" s="18"/>
      <c r="B18" s="40"/>
      <c r="C18" s="41"/>
      <c r="D18" s="41"/>
      <c r="E18" s="41"/>
      <c r="F18" s="29"/>
      <c r="G18" s="29"/>
      <c r="H18" s="41"/>
      <c r="I18" s="73">
        <v>2.91</v>
      </c>
      <c r="J18" s="77" t="s">
        <v>37</v>
      </c>
      <c r="K18" s="78"/>
      <c r="L18" s="79"/>
      <c r="M18" s="29"/>
      <c r="N18" s="40"/>
      <c r="O18" s="40"/>
    </row>
    <row r="19" s="3" customFormat="1" ht="21" customHeight="1" spans="1:15">
      <c r="A19" s="18"/>
      <c r="B19" s="32">
        <v>4</v>
      </c>
      <c r="C19" s="33" t="s">
        <v>53</v>
      </c>
      <c r="D19" s="33" t="s">
        <v>54</v>
      </c>
      <c r="E19" s="33" t="s">
        <v>29</v>
      </c>
      <c r="F19" s="33">
        <v>20145.01</v>
      </c>
      <c r="G19" s="33">
        <f>7.08</f>
        <v>7.08</v>
      </c>
      <c r="H19" s="33">
        <f>F19*G19</f>
        <v>142626.6708</v>
      </c>
      <c r="I19" s="80">
        <f>11.54*0.87</f>
        <v>10.0398</v>
      </c>
      <c r="J19" s="74" t="s">
        <v>55</v>
      </c>
      <c r="K19" s="74" t="s">
        <v>56</v>
      </c>
      <c r="L19" s="74">
        <v>13901514341</v>
      </c>
      <c r="M19" s="33" t="s">
        <v>57</v>
      </c>
      <c r="N19" s="32">
        <f>G19</f>
        <v>7.08</v>
      </c>
      <c r="O19" s="81"/>
    </row>
    <row r="20" s="3" customFormat="1" ht="21" customHeight="1" spans="1:15">
      <c r="A20" s="18"/>
      <c r="B20" s="36"/>
      <c r="C20" s="37"/>
      <c r="D20" s="37"/>
      <c r="E20" s="37"/>
      <c r="F20" s="37"/>
      <c r="G20" s="37"/>
      <c r="H20" s="37"/>
      <c r="I20" s="80">
        <f>9.7*0.87</f>
        <v>8.439</v>
      </c>
      <c r="J20" s="74" t="s">
        <v>58</v>
      </c>
      <c r="K20" s="74" t="s">
        <v>59</v>
      </c>
      <c r="L20" s="74">
        <v>18288665559</v>
      </c>
      <c r="M20" s="37"/>
      <c r="N20" s="36"/>
      <c r="O20" s="82"/>
    </row>
    <row r="21" s="3" customFormat="1" ht="21" customHeight="1" spans="1:15">
      <c r="A21" s="18"/>
      <c r="B21" s="40"/>
      <c r="C21" s="41"/>
      <c r="D21" s="41"/>
      <c r="E21" s="41"/>
      <c r="F21" s="41"/>
      <c r="G21" s="41"/>
      <c r="H21" s="41"/>
      <c r="I21" s="80">
        <f>9.05*0.87</f>
        <v>7.8735</v>
      </c>
      <c r="J21" s="74" t="s">
        <v>60</v>
      </c>
      <c r="K21" s="74"/>
      <c r="L21" s="83">
        <v>13983461688</v>
      </c>
      <c r="M21" s="41"/>
      <c r="N21" s="40"/>
      <c r="O21" s="84"/>
    </row>
    <row r="22" s="1" customFormat="1" ht="15.75" customHeight="1" spans="1:15">
      <c r="A22" s="18"/>
      <c r="B22" s="20">
        <v>5</v>
      </c>
      <c r="C22" s="21" t="s">
        <v>61</v>
      </c>
      <c r="D22" s="22"/>
      <c r="E22" s="20" t="s">
        <v>29</v>
      </c>
      <c r="F22" s="44">
        <v>11907.181</v>
      </c>
      <c r="G22" s="44">
        <v>1</v>
      </c>
      <c r="H22" s="45">
        <f t="shared" ref="H22" si="2">F22*G22</f>
        <v>11907.181</v>
      </c>
      <c r="I22" s="50">
        <v>1.32</v>
      </c>
      <c r="J22" s="76" t="s">
        <v>62</v>
      </c>
      <c r="K22" s="76" t="s">
        <v>63</v>
      </c>
      <c r="L22" s="76">
        <v>13973161241</v>
      </c>
      <c r="M22" s="21" t="s">
        <v>32</v>
      </c>
      <c r="N22" s="20">
        <f t="shared" ref="N22:N35" si="3">G22</f>
        <v>1</v>
      </c>
      <c r="O22" s="20"/>
    </row>
    <row r="23" s="1" customFormat="1" ht="15.75" customHeight="1" spans="1:15">
      <c r="A23" s="18"/>
      <c r="B23" s="24"/>
      <c r="C23" s="25"/>
      <c r="D23" s="26"/>
      <c r="E23" s="24"/>
      <c r="F23" s="46"/>
      <c r="G23" s="46"/>
      <c r="H23" s="47"/>
      <c r="I23" s="50">
        <v>1.1</v>
      </c>
      <c r="J23" s="76" t="s">
        <v>64</v>
      </c>
      <c r="K23" s="76" t="s">
        <v>65</v>
      </c>
      <c r="L23" s="76">
        <v>15980068183</v>
      </c>
      <c r="M23" s="25"/>
      <c r="N23" s="24"/>
      <c r="O23" s="24"/>
    </row>
    <row r="24" s="1" customFormat="1" ht="15.75" customHeight="1" spans="1:15">
      <c r="A24" s="18"/>
      <c r="B24" s="24"/>
      <c r="C24" s="25"/>
      <c r="D24" s="26"/>
      <c r="E24" s="24"/>
      <c r="F24" s="46"/>
      <c r="G24" s="46"/>
      <c r="H24" s="47"/>
      <c r="I24" s="50">
        <v>1.22</v>
      </c>
      <c r="J24" s="76" t="s">
        <v>66</v>
      </c>
      <c r="K24" s="76"/>
      <c r="L24" s="76">
        <v>13738207783</v>
      </c>
      <c r="M24" s="25"/>
      <c r="N24" s="24"/>
      <c r="O24" s="24"/>
    </row>
    <row r="25" s="1" customFormat="1" ht="15.75" customHeight="1" spans="1:15">
      <c r="A25" s="18"/>
      <c r="B25" s="28"/>
      <c r="C25" s="29"/>
      <c r="D25" s="30"/>
      <c r="E25" s="28"/>
      <c r="F25" s="48"/>
      <c r="G25" s="48"/>
      <c r="H25" s="49"/>
      <c r="I25" s="50">
        <v>1</v>
      </c>
      <c r="J25" s="76" t="s">
        <v>37</v>
      </c>
      <c r="K25" s="76"/>
      <c r="L25" s="76"/>
      <c r="M25" s="29"/>
      <c r="N25" s="28"/>
      <c r="O25" s="28"/>
    </row>
    <row r="26" s="1" customFormat="1" ht="15.75" customHeight="1" spans="1:15">
      <c r="A26" s="18"/>
      <c r="B26" s="20">
        <v>6</v>
      </c>
      <c r="C26" s="21" t="s">
        <v>67</v>
      </c>
      <c r="D26" s="22" t="s">
        <v>68</v>
      </c>
      <c r="E26" s="20" t="s">
        <v>29</v>
      </c>
      <c r="F26" s="44">
        <v>8790.98</v>
      </c>
      <c r="G26" s="44">
        <v>2.48</v>
      </c>
      <c r="H26" s="45">
        <f t="shared" si="0"/>
        <v>21801.6304</v>
      </c>
      <c r="I26" s="50">
        <v>3.56</v>
      </c>
      <c r="J26" s="76" t="s">
        <v>69</v>
      </c>
      <c r="K26" s="76" t="s">
        <v>70</v>
      </c>
      <c r="L26" s="76">
        <v>13480194684</v>
      </c>
      <c r="M26" s="21" t="s">
        <v>32</v>
      </c>
      <c r="N26" s="20">
        <f t="shared" si="3"/>
        <v>2.48</v>
      </c>
      <c r="O26" s="20"/>
    </row>
    <row r="27" s="1" customFormat="1" ht="15.75" customHeight="1" spans="1:15">
      <c r="A27" s="18"/>
      <c r="B27" s="24"/>
      <c r="C27" s="25"/>
      <c r="D27" s="26"/>
      <c r="E27" s="24"/>
      <c r="F27" s="46"/>
      <c r="G27" s="46"/>
      <c r="H27" s="47"/>
      <c r="I27" s="50">
        <v>3.13</v>
      </c>
      <c r="J27" s="76" t="s">
        <v>71</v>
      </c>
      <c r="K27" s="76" t="s">
        <v>72</v>
      </c>
      <c r="L27" s="76">
        <v>18263114787</v>
      </c>
      <c r="M27" s="25"/>
      <c r="N27" s="24"/>
      <c r="O27" s="24"/>
    </row>
    <row r="28" s="1" customFormat="1" ht="15.75" customHeight="1" spans="1:15">
      <c r="A28" s="18"/>
      <c r="B28" s="24"/>
      <c r="C28" s="25"/>
      <c r="D28" s="26"/>
      <c r="E28" s="24"/>
      <c r="F28" s="46"/>
      <c r="G28" s="46"/>
      <c r="H28" s="47"/>
      <c r="I28" s="50">
        <v>3.33</v>
      </c>
      <c r="J28" s="76" t="s">
        <v>73</v>
      </c>
      <c r="K28" s="76" t="s">
        <v>74</v>
      </c>
      <c r="L28" s="76">
        <v>13392859019</v>
      </c>
      <c r="M28" s="25"/>
      <c r="N28" s="24"/>
      <c r="O28" s="24"/>
    </row>
    <row r="29" s="1" customFormat="1" ht="15.75" customHeight="1" spans="1:15">
      <c r="A29" s="18"/>
      <c r="B29" s="28"/>
      <c r="C29" s="29"/>
      <c r="D29" s="30"/>
      <c r="E29" s="28"/>
      <c r="F29" s="48"/>
      <c r="G29" s="48"/>
      <c r="H29" s="49"/>
      <c r="I29" s="50">
        <v>2.48</v>
      </c>
      <c r="J29" s="76" t="s">
        <v>37</v>
      </c>
      <c r="K29" s="76"/>
      <c r="L29" s="76"/>
      <c r="M29" s="29"/>
      <c r="N29" s="28"/>
      <c r="O29" s="28"/>
    </row>
    <row r="30" s="1" customFormat="1" ht="15.75" customHeight="1" spans="1:15">
      <c r="A30" s="18"/>
      <c r="B30" s="20">
        <v>7</v>
      </c>
      <c r="C30" s="21" t="s">
        <v>75</v>
      </c>
      <c r="D30" s="22"/>
      <c r="E30" s="20" t="s">
        <v>29</v>
      </c>
      <c r="F30" s="20">
        <f>1495.15+10727.9</f>
        <v>12223.05</v>
      </c>
      <c r="G30" s="20">
        <v>3</v>
      </c>
      <c r="H30" s="45">
        <f t="shared" ref="H30" si="4">F30*G30</f>
        <v>36669.15</v>
      </c>
      <c r="I30" s="50">
        <v>3.6</v>
      </c>
      <c r="J30" s="76" t="s">
        <v>76</v>
      </c>
      <c r="K30" s="76" t="s">
        <v>77</v>
      </c>
      <c r="L30" s="76">
        <v>13763373782</v>
      </c>
      <c r="M30" s="21" t="s">
        <v>32</v>
      </c>
      <c r="N30" s="20">
        <f t="shared" si="3"/>
        <v>3</v>
      </c>
      <c r="O30" s="20"/>
    </row>
    <row r="31" s="1" customFormat="1" ht="15.75" customHeight="1" spans="1:15">
      <c r="A31" s="18"/>
      <c r="B31" s="24"/>
      <c r="C31" s="25"/>
      <c r="D31" s="26"/>
      <c r="E31" s="24"/>
      <c r="F31" s="24"/>
      <c r="G31" s="24"/>
      <c r="H31" s="47"/>
      <c r="I31" s="50">
        <v>3.5</v>
      </c>
      <c r="J31" s="76" t="s">
        <v>78</v>
      </c>
      <c r="K31" s="76" t="s">
        <v>79</v>
      </c>
      <c r="L31" s="76">
        <v>18617150921</v>
      </c>
      <c r="M31" s="25"/>
      <c r="N31" s="24"/>
      <c r="O31" s="24"/>
    </row>
    <row r="32" s="1" customFormat="1" ht="15.75" customHeight="1" spans="1:15">
      <c r="A32" s="18"/>
      <c r="B32" s="24"/>
      <c r="C32" s="25"/>
      <c r="D32" s="26"/>
      <c r="E32" s="24"/>
      <c r="F32" s="24"/>
      <c r="G32" s="24"/>
      <c r="H32" s="47"/>
      <c r="I32" s="50">
        <v>3.38</v>
      </c>
      <c r="J32" s="76" t="s">
        <v>80</v>
      </c>
      <c r="K32" s="76" t="s">
        <v>81</v>
      </c>
      <c r="L32" s="76">
        <v>13276688766</v>
      </c>
      <c r="M32" s="25"/>
      <c r="N32" s="24"/>
      <c r="O32" s="24"/>
    </row>
    <row r="33" s="1" customFormat="1" ht="15.75" customHeight="1" spans="1:15">
      <c r="A33" s="18"/>
      <c r="B33" s="28"/>
      <c r="C33" s="29"/>
      <c r="D33" s="30"/>
      <c r="E33" s="28"/>
      <c r="F33" s="28"/>
      <c r="G33" s="28"/>
      <c r="H33" s="49"/>
      <c r="I33" s="50">
        <v>3</v>
      </c>
      <c r="J33" s="76" t="s">
        <v>82</v>
      </c>
      <c r="K33" s="76"/>
      <c r="L33" s="76"/>
      <c r="M33" s="29"/>
      <c r="N33" s="28"/>
      <c r="O33" s="28"/>
    </row>
    <row r="34" s="1" customFormat="1" ht="15.75" customHeight="1" spans="1:15">
      <c r="A34" s="18"/>
      <c r="B34" s="20">
        <v>8</v>
      </c>
      <c r="C34" s="50" t="s">
        <v>83</v>
      </c>
      <c r="D34" s="51" t="s">
        <v>84</v>
      </c>
      <c r="E34" s="52" t="s">
        <v>85</v>
      </c>
      <c r="F34" s="53">
        <v>1540</v>
      </c>
      <c r="G34" s="53">
        <v>238.82</v>
      </c>
      <c r="H34" s="54">
        <f t="shared" si="0"/>
        <v>367782.8</v>
      </c>
      <c r="I34" s="50" t="s">
        <v>86</v>
      </c>
      <c r="J34" s="76"/>
      <c r="K34" s="76"/>
      <c r="L34" s="76"/>
      <c r="M34" s="50" t="s">
        <v>87</v>
      </c>
      <c r="N34" s="52">
        <f t="shared" si="3"/>
        <v>238.82</v>
      </c>
      <c r="O34" s="52"/>
    </row>
    <row r="35" s="1" customFormat="1" ht="15.75" customHeight="1" spans="1:15">
      <c r="A35" s="18"/>
      <c r="B35" s="20">
        <v>9</v>
      </c>
      <c r="C35" s="21" t="s">
        <v>88</v>
      </c>
      <c r="D35" s="22" t="s">
        <v>68</v>
      </c>
      <c r="E35" s="20" t="s">
        <v>89</v>
      </c>
      <c r="F35" s="44">
        <v>467.63</v>
      </c>
      <c r="G35" s="44">
        <v>55</v>
      </c>
      <c r="H35" s="45">
        <f t="shared" si="0"/>
        <v>25719.65</v>
      </c>
      <c r="I35" s="50">
        <v>58.6</v>
      </c>
      <c r="J35" s="76" t="s">
        <v>90</v>
      </c>
      <c r="K35" s="76" t="s">
        <v>91</v>
      </c>
      <c r="L35" s="76">
        <v>13708444496</v>
      </c>
      <c r="M35" s="21" t="s">
        <v>32</v>
      </c>
      <c r="N35" s="20">
        <f t="shared" si="3"/>
        <v>55</v>
      </c>
      <c r="O35" s="20"/>
    </row>
    <row r="36" s="1" customFormat="1" ht="15.75" customHeight="1" spans="1:15">
      <c r="A36" s="18"/>
      <c r="B36" s="24"/>
      <c r="C36" s="25"/>
      <c r="D36" s="26"/>
      <c r="E36" s="24"/>
      <c r="F36" s="46"/>
      <c r="G36" s="46"/>
      <c r="H36" s="47"/>
      <c r="I36" s="50">
        <v>65.15</v>
      </c>
      <c r="J36" s="76" t="s">
        <v>92</v>
      </c>
      <c r="K36" s="76" t="s">
        <v>93</v>
      </c>
      <c r="L36" s="76">
        <v>13904525753</v>
      </c>
      <c r="M36" s="25"/>
      <c r="N36" s="24"/>
      <c r="O36" s="24"/>
    </row>
    <row r="37" s="1" customFormat="1" ht="15.75" customHeight="1" spans="1:15">
      <c r="A37" s="18"/>
      <c r="B37" s="24"/>
      <c r="C37" s="25"/>
      <c r="D37" s="26"/>
      <c r="E37" s="24"/>
      <c r="F37" s="46"/>
      <c r="G37" s="46"/>
      <c r="H37" s="47"/>
      <c r="I37" s="50">
        <v>68</v>
      </c>
      <c r="J37" s="76" t="s">
        <v>94</v>
      </c>
      <c r="K37" s="76" t="s">
        <v>95</v>
      </c>
      <c r="L37" s="76">
        <v>13908729241</v>
      </c>
      <c r="M37" s="25"/>
      <c r="N37" s="24"/>
      <c r="O37" s="24"/>
    </row>
    <row r="38" s="1" customFormat="1" ht="15.75" customHeight="1" spans="1:15">
      <c r="A38" s="18"/>
      <c r="B38" s="28"/>
      <c r="C38" s="29"/>
      <c r="D38" s="30"/>
      <c r="E38" s="28"/>
      <c r="F38" s="48"/>
      <c r="G38" s="48"/>
      <c r="H38" s="49"/>
      <c r="I38" s="50">
        <v>55</v>
      </c>
      <c r="J38" s="85" t="s">
        <v>82</v>
      </c>
      <c r="K38" s="86"/>
      <c r="L38" s="87"/>
      <c r="M38" s="29"/>
      <c r="N38" s="28"/>
      <c r="O38" s="28"/>
    </row>
    <row r="39" s="1" customFormat="1" ht="15.75" customHeight="1" spans="1:15">
      <c r="A39" s="18"/>
      <c r="B39" s="32">
        <v>10</v>
      </c>
      <c r="C39" s="37" t="s">
        <v>96</v>
      </c>
      <c r="D39" s="38" t="s">
        <v>68</v>
      </c>
      <c r="E39" s="36" t="s">
        <v>97</v>
      </c>
      <c r="F39" s="46">
        <v>541.24</v>
      </c>
      <c r="G39" s="55">
        <v>40</v>
      </c>
      <c r="H39" s="56">
        <f t="shared" ref="H39" si="5">F39*G39</f>
        <v>21649.6</v>
      </c>
      <c r="I39" s="50">
        <v>40</v>
      </c>
      <c r="J39" s="85" t="s">
        <v>98</v>
      </c>
      <c r="K39" s="86"/>
      <c r="L39" s="87"/>
      <c r="M39" s="25" t="s">
        <v>99</v>
      </c>
      <c r="N39" s="36">
        <f t="shared" ref="N39" si="6">G39</f>
        <v>40</v>
      </c>
      <c r="O39" s="28"/>
    </row>
    <row r="40" s="1" customFormat="1" ht="15.75" customHeight="1" spans="1:15">
      <c r="A40" s="18"/>
      <c r="B40" s="36"/>
      <c r="C40" s="37"/>
      <c r="D40" s="38"/>
      <c r="E40" s="36"/>
      <c r="F40" s="46"/>
      <c r="G40" s="55"/>
      <c r="H40" s="56"/>
      <c r="I40" s="50">
        <v>35</v>
      </c>
      <c r="J40" s="85" t="s">
        <v>100</v>
      </c>
      <c r="K40" s="86"/>
      <c r="L40" s="87"/>
      <c r="M40" s="25"/>
      <c r="N40" s="36"/>
      <c r="O40" s="28"/>
    </row>
    <row r="41" s="3" customFormat="1" ht="15.75" customHeight="1" spans="1:15">
      <c r="A41" s="18"/>
      <c r="B41" s="40"/>
      <c r="C41" s="41"/>
      <c r="D41" s="42"/>
      <c r="E41" s="40"/>
      <c r="F41" s="48"/>
      <c r="G41" s="55"/>
      <c r="H41" s="56"/>
      <c r="I41" s="50">
        <v>40</v>
      </c>
      <c r="J41" s="74" t="s">
        <v>82</v>
      </c>
      <c r="K41" s="74"/>
      <c r="L41" s="74"/>
      <c r="M41" s="29"/>
      <c r="N41" s="40"/>
      <c r="O41" s="88"/>
    </row>
    <row r="42" s="1" customFormat="1" ht="15.75" customHeight="1" spans="1:15">
      <c r="A42" s="18"/>
      <c r="B42" s="20">
        <v>11</v>
      </c>
      <c r="C42" s="50" t="s">
        <v>101</v>
      </c>
      <c r="D42" s="51" t="s">
        <v>102</v>
      </c>
      <c r="E42" s="52" t="s">
        <v>97</v>
      </c>
      <c r="F42" s="53">
        <v>188.92</v>
      </c>
      <c r="G42" s="53">
        <v>952.84</v>
      </c>
      <c r="H42" s="54">
        <f t="shared" ref="H42:H56" si="7">F42*G42</f>
        <v>180010.5328</v>
      </c>
      <c r="I42" s="50" t="s">
        <v>103</v>
      </c>
      <c r="J42" s="76"/>
      <c r="K42" s="76"/>
      <c r="L42" s="76"/>
      <c r="M42" s="50"/>
      <c r="N42" s="52">
        <f t="shared" ref="N42:N56" si="8">G42</f>
        <v>952.84</v>
      </c>
      <c r="O42" s="52"/>
    </row>
    <row r="43" s="1" customFormat="1" ht="15.75" customHeight="1" spans="1:15">
      <c r="A43" s="18"/>
      <c r="B43" s="20">
        <v>12</v>
      </c>
      <c r="C43" s="50" t="s">
        <v>104</v>
      </c>
      <c r="D43" s="51" t="s">
        <v>105</v>
      </c>
      <c r="E43" s="52" t="s">
        <v>97</v>
      </c>
      <c r="F43" s="53">
        <v>755.67</v>
      </c>
      <c r="G43" s="53">
        <f>424.6+7</f>
        <v>431.6</v>
      </c>
      <c r="H43" s="54">
        <f t="shared" si="7"/>
        <v>326147.172</v>
      </c>
      <c r="I43" s="50" t="s">
        <v>106</v>
      </c>
      <c r="J43" s="76"/>
      <c r="K43" s="76"/>
      <c r="L43" s="76"/>
      <c r="M43" s="50"/>
      <c r="N43" s="52">
        <f t="shared" si="8"/>
        <v>431.6</v>
      </c>
      <c r="O43" s="52"/>
    </row>
    <row r="44" s="1" customFormat="1" ht="15.75" customHeight="1" spans="1:15">
      <c r="A44" s="18"/>
      <c r="B44" s="20">
        <v>13</v>
      </c>
      <c r="C44" s="50" t="s">
        <v>107</v>
      </c>
      <c r="D44" s="51" t="s">
        <v>105</v>
      </c>
      <c r="E44" s="52" t="s">
        <v>97</v>
      </c>
      <c r="F44" s="53">
        <v>1001.63</v>
      </c>
      <c r="G44" s="53">
        <f>385.01+7</f>
        <v>392.01</v>
      </c>
      <c r="H44" s="54">
        <f t="shared" si="7"/>
        <v>392648.9763</v>
      </c>
      <c r="I44" s="50" t="s">
        <v>108</v>
      </c>
      <c r="J44" s="76"/>
      <c r="K44" s="76"/>
      <c r="L44" s="76"/>
      <c r="M44" s="50"/>
      <c r="N44" s="52">
        <f t="shared" si="8"/>
        <v>392.01</v>
      </c>
      <c r="O44" s="52"/>
    </row>
    <row r="45" s="1" customFormat="1" ht="15.75" customHeight="1" spans="1:15">
      <c r="A45" s="18"/>
      <c r="B45" s="20">
        <v>14</v>
      </c>
      <c r="C45" s="21" t="s">
        <v>109</v>
      </c>
      <c r="D45" s="22"/>
      <c r="E45" s="20" t="s">
        <v>85</v>
      </c>
      <c r="F45" s="20">
        <v>2911.02</v>
      </c>
      <c r="G45" s="20">
        <v>4.81</v>
      </c>
      <c r="H45" s="45">
        <f t="shared" si="7"/>
        <v>14002.0062</v>
      </c>
      <c r="I45" s="66">
        <v>5.63</v>
      </c>
      <c r="J45" s="89" t="s">
        <v>110</v>
      </c>
      <c r="K45" s="90" t="s">
        <v>111</v>
      </c>
      <c r="L45" s="91">
        <v>13563448068</v>
      </c>
      <c r="M45" s="21" t="s">
        <v>32</v>
      </c>
      <c r="N45" s="20">
        <f t="shared" si="8"/>
        <v>4.81</v>
      </c>
      <c r="O45" s="20"/>
    </row>
    <row r="46" s="1" customFormat="1" ht="15.75" customHeight="1" spans="1:15">
      <c r="A46" s="18"/>
      <c r="B46" s="24"/>
      <c r="C46" s="25"/>
      <c r="D46" s="26"/>
      <c r="E46" s="24"/>
      <c r="F46" s="24"/>
      <c r="G46" s="24"/>
      <c r="H46" s="47"/>
      <c r="I46" s="66">
        <v>6.12</v>
      </c>
      <c r="J46" s="90" t="s">
        <v>112</v>
      </c>
      <c r="K46" s="90" t="s">
        <v>113</v>
      </c>
      <c r="L46" s="91">
        <v>13985550679</v>
      </c>
      <c r="M46" s="25"/>
      <c r="N46" s="24"/>
      <c r="O46" s="24"/>
    </row>
    <row r="47" s="1" customFormat="1" ht="15.75" customHeight="1" spans="1:15">
      <c r="A47" s="18"/>
      <c r="B47" s="24"/>
      <c r="C47" s="25"/>
      <c r="D47" s="26"/>
      <c r="E47" s="24"/>
      <c r="F47" s="24"/>
      <c r="G47" s="24"/>
      <c r="H47" s="47"/>
      <c r="I47" s="66">
        <v>5.43</v>
      </c>
      <c r="J47" s="90" t="s">
        <v>114</v>
      </c>
      <c r="K47" s="90" t="s">
        <v>115</v>
      </c>
      <c r="L47" s="91">
        <v>13854821752</v>
      </c>
      <c r="M47" s="25"/>
      <c r="N47" s="24"/>
      <c r="O47" s="24"/>
    </row>
    <row r="48" s="1" customFormat="1" ht="15.75" customHeight="1" spans="1:15">
      <c r="A48" s="18"/>
      <c r="B48" s="28"/>
      <c r="C48" s="29"/>
      <c r="D48" s="30"/>
      <c r="E48" s="28"/>
      <c r="F48" s="28"/>
      <c r="G48" s="28"/>
      <c r="H48" s="49"/>
      <c r="I48" s="66">
        <v>4.81</v>
      </c>
      <c r="J48" s="90" t="s">
        <v>37</v>
      </c>
      <c r="K48" s="90"/>
      <c r="L48" s="90"/>
      <c r="M48" s="29"/>
      <c r="N48" s="28"/>
      <c r="O48" s="28"/>
    </row>
    <row r="49" s="1" customFormat="1" ht="15.75" customHeight="1" spans="1:15">
      <c r="A49" s="18"/>
      <c r="B49" s="20">
        <v>15</v>
      </c>
      <c r="C49" s="21" t="s">
        <v>116</v>
      </c>
      <c r="D49" s="22"/>
      <c r="E49" s="20" t="s">
        <v>29</v>
      </c>
      <c r="F49" s="20">
        <v>344.38</v>
      </c>
      <c r="G49" s="20">
        <v>109.2</v>
      </c>
      <c r="H49" s="45">
        <f t="shared" si="7"/>
        <v>37606.296</v>
      </c>
      <c r="I49" s="50">
        <v>109.2</v>
      </c>
      <c r="J49" s="85" t="s">
        <v>37</v>
      </c>
      <c r="K49" s="86"/>
      <c r="L49" s="87"/>
      <c r="M49" s="21"/>
      <c r="N49" s="20">
        <f t="shared" si="8"/>
        <v>109.2</v>
      </c>
      <c r="O49" s="20"/>
    </row>
    <row r="50" s="1" customFormat="1" ht="24" customHeight="1" spans="1:15">
      <c r="A50" s="18"/>
      <c r="B50" s="52">
        <v>16</v>
      </c>
      <c r="C50" s="50" t="s">
        <v>117</v>
      </c>
      <c r="D50" s="51"/>
      <c r="E50" s="52" t="s">
        <v>118</v>
      </c>
      <c r="F50" s="52">
        <v>28.712</v>
      </c>
      <c r="G50" s="52">
        <v>1700</v>
      </c>
      <c r="H50" s="54">
        <f t="shared" si="7"/>
        <v>48810.4</v>
      </c>
      <c r="I50" s="50">
        <v>1700</v>
      </c>
      <c r="J50" s="85" t="s">
        <v>37</v>
      </c>
      <c r="K50" s="86"/>
      <c r="L50" s="87"/>
      <c r="M50" s="50"/>
      <c r="N50" s="52">
        <f t="shared" si="8"/>
        <v>1700</v>
      </c>
      <c r="O50" s="52"/>
    </row>
    <row r="51" s="3" customFormat="1" ht="15.75" customHeight="1" spans="1:15">
      <c r="A51" s="18"/>
      <c r="B51" s="32">
        <v>17</v>
      </c>
      <c r="C51" s="33" t="s">
        <v>119</v>
      </c>
      <c r="D51" s="34"/>
      <c r="E51" s="32" t="s">
        <v>29</v>
      </c>
      <c r="F51" s="20">
        <v>8165.38</v>
      </c>
      <c r="G51" s="57">
        <v>43.07</v>
      </c>
      <c r="H51" s="35">
        <f t="shared" si="7"/>
        <v>351682.9166</v>
      </c>
      <c r="I51" s="73">
        <f>55*0.87</f>
        <v>47.85</v>
      </c>
      <c r="J51" s="89" t="s">
        <v>120</v>
      </c>
      <c r="K51" s="74"/>
      <c r="L51" s="74" t="s">
        <v>121</v>
      </c>
      <c r="M51" s="33" t="s">
        <v>32</v>
      </c>
      <c r="N51" s="32">
        <f t="shared" si="8"/>
        <v>43.07</v>
      </c>
      <c r="O51" s="32"/>
    </row>
    <row r="52" s="3" customFormat="1" ht="15.75" customHeight="1" spans="1:15">
      <c r="A52" s="18"/>
      <c r="B52" s="36"/>
      <c r="C52" s="37"/>
      <c r="D52" s="38"/>
      <c r="E52" s="36"/>
      <c r="F52" s="24"/>
      <c r="G52" s="58"/>
      <c r="H52" s="39"/>
      <c r="I52" s="73">
        <f>73*0.87</f>
        <v>63.51</v>
      </c>
      <c r="J52" s="90" t="s">
        <v>122</v>
      </c>
      <c r="K52" s="74"/>
      <c r="L52" s="74" t="s">
        <v>121</v>
      </c>
      <c r="M52" s="37"/>
      <c r="N52" s="36"/>
      <c r="O52" s="36"/>
    </row>
    <row r="53" s="3" customFormat="1" ht="15.75" customHeight="1" spans="1:15">
      <c r="A53" s="18"/>
      <c r="B53" s="36"/>
      <c r="C53" s="37"/>
      <c r="D53" s="38"/>
      <c r="E53" s="36"/>
      <c r="F53" s="24"/>
      <c r="G53" s="58"/>
      <c r="H53" s="39"/>
      <c r="I53" s="73">
        <f>61*0.87</f>
        <v>53.07</v>
      </c>
      <c r="J53" s="90" t="s">
        <v>123</v>
      </c>
      <c r="K53" s="74"/>
      <c r="L53" s="74" t="s">
        <v>124</v>
      </c>
      <c r="M53" s="37"/>
      <c r="N53" s="36"/>
      <c r="O53" s="36"/>
    </row>
    <row r="54" s="3" customFormat="1" ht="15.75" customHeight="1" spans="1:15">
      <c r="A54" s="18"/>
      <c r="B54" s="40"/>
      <c r="C54" s="41"/>
      <c r="D54" s="42"/>
      <c r="E54" s="40"/>
      <c r="F54" s="28"/>
      <c r="G54" s="59"/>
      <c r="H54" s="43"/>
      <c r="I54" s="73">
        <v>43.07</v>
      </c>
      <c r="J54" s="92" t="s">
        <v>37</v>
      </c>
      <c r="K54" s="93"/>
      <c r="L54" s="94"/>
      <c r="M54" s="41"/>
      <c r="N54" s="40"/>
      <c r="O54" s="40"/>
    </row>
    <row r="55" s="1" customFormat="1" ht="26.25" customHeight="1" spans="1:15">
      <c r="A55" s="18"/>
      <c r="B55" s="52">
        <v>18</v>
      </c>
      <c r="C55" s="50" t="s">
        <v>125</v>
      </c>
      <c r="D55" s="51"/>
      <c r="E55" s="52" t="s">
        <v>29</v>
      </c>
      <c r="F55" s="52">
        <v>4500</v>
      </c>
      <c r="G55" s="52">
        <v>65</v>
      </c>
      <c r="H55" s="54">
        <f t="shared" si="7"/>
        <v>292500</v>
      </c>
      <c r="I55" s="95">
        <v>65</v>
      </c>
      <c r="J55" s="96" t="s">
        <v>126</v>
      </c>
      <c r="K55" s="96"/>
      <c r="L55" s="97"/>
      <c r="M55" s="50"/>
      <c r="N55" s="52">
        <f t="shared" si="8"/>
        <v>65</v>
      </c>
      <c r="O55" s="52"/>
    </row>
    <row r="56" s="1" customFormat="1" ht="14.25" spans="1:15">
      <c r="A56" s="18"/>
      <c r="B56" s="20">
        <v>19</v>
      </c>
      <c r="C56" s="20" t="s">
        <v>127</v>
      </c>
      <c r="D56" s="22" t="s">
        <v>128</v>
      </c>
      <c r="E56" s="60" t="s">
        <v>85</v>
      </c>
      <c r="F56" s="20">
        <v>2614.678</v>
      </c>
      <c r="G56" s="61">
        <f>I56*0.95</f>
        <v>273.03</v>
      </c>
      <c r="H56" s="45">
        <f t="shared" si="7"/>
        <v>713885.53434</v>
      </c>
      <c r="I56" s="98">
        <v>287.4</v>
      </c>
      <c r="J56" s="89" t="s">
        <v>129</v>
      </c>
      <c r="K56" s="90" t="s">
        <v>130</v>
      </c>
      <c r="L56" s="90">
        <v>13935644032</v>
      </c>
      <c r="M56" s="21" t="s">
        <v>131</v>
      </c>
      <c r="N56" s="99">
        <f t="shared" si="8"/>
        <v>273.03</v>
      </c>
      <c r="O56" s="20"/>
    </row>
    <row r="57" s="1" customFormat="1" ht="16.5" spans="1:15">
      <c r="A57" s="18"/>
      <c r="B57" s="24"/>
      <c r="C57" s="24"/>
      <c r="D57" s="26"/>
      <c r="E57" s="62"/>
      <c r="F57" s="24"/>
      <c r="G57" s="63"/>
      <c r="H57" s="47"/>
      <c r="I57" s="66">
        <v>309.03</v>
      </c>
      <c r="J57" s="89" t="s">
        <v>132</v>
      </c>
      <c r="K57" s="90" t="s">
        <v>133</v>
      </c>
      <c r="L57" s="90">
        <v>13459254800</v>
      </c>
      <c r="M57" s="25"/>
      <c r="N57" s="100"/>
      <c r="O57" s="24"/>
    </row>
    <row r="58" s="1" customFormat="1" ht="16.5" spans="1:15">
      <c r="A58" s="18"/>
      <c r="B58" s="28"/>
      <c r="C58" s="28"/>
      <c r="D58" s="30"/>
      <c r="E58" s="64"/>
      <c r="F58" s="28"/>
      <c r="G58" s="65"/>
      <c r="H58" s="49"/>
      <c r="I58" s="66">
        <v>318.3</v>
      </c>
      <c r="J58" s="89" t="s">
        <v>134</v>
      </c>
      <c r="K58" s="90" t="s">
        <v>135</v>
      </c>
      <c r="L58" s="90">
        <v>13960976560</v>
      </c>
      <c r="M58" s="29"/>
      <c r="N58" s="101"/>
      <c r="O58" s="28"/>
    </row>
    <row r="59" s="1" customFormat="1" ht="16.5" spans="1:15">
      <c r="A59" s="18"/>
      <c r="B59" s="52">
        <v>20</v>
      </c>
      <c r="C59" s="50" t="s">
        <v>136</v>
      </c>
      <c r="D59" s="51" t="s">
        <v>128</v>
      </c>
      <c r="E59" s="66" t="s">
        <v>137</v>
      </c>
      <c r="F59" s="52">
        <v>445</v>
      </c>
      <c r="G59" s="67">
        <f>I59*1</f>
        <v>22.65</v>
      </c>
      <c r="H59" s="54">
        <f>F59*G59</f>
        <v>10079.25</v>
      </c>
      <c r="I59" s="66">
        <v>22.65</v>
      </c>
      <c r="J59" s="89" t="s">
        <v>129</v>
      </c>
      <c r="K59" s="90" t="s">
        <v>130</v>
      </c>
      <c r="L59" s="90">
        <v>13935644032</v>
      </c>
      <c r="M59" s="21" t="s">
        <v>138</v>
      </c>
      <c r="N59" s="99">
        <f>G59</f>
        <v>22.65</v>
      </c>
      <c r="O59" s="20"/>
    </row>
    <row r="60" s="1" customFormat="1" ht="16.5" spans="1:15">
      <c r="A60" s="18"/>
      <c r="B60" s="52"/>
      <c r="C60" s="50"/>
      <c r="D60" s="51"/>
      <c r="E60" s="66"/>
      <c r="F60" s="52"/>
      <c r="G60" s="67"/>
      <c r="H60" s="54"/>
      <c r="I60" s="66">
        <v>30.97</v>
      </c>
      <c r="J60" s="89" t="s">
        <v>132</v>
      </c>
      <c r="K60" s="90" t="s">
        <v>133</v>
      </c>
      <c r="L60" s="90">
        <v>13459254800</v>
      </c>
      <c r="M60" s="25"/>
      <c r="N60" s="100"/>
      <c r="O60" s="24"/>
    </row>
    <row r="61" s="1" customFormat="1" ht="16.5" spans="1:15">
      <c r="A61" s="18"/>
      <c r="B61" s="52"/>
      <c r="C61" s="50"/>
      <c r="D61" s="51"/>
      <c r="E61" s="66"/>
      <c r="F61" s="52"/>
      <c r="G61" s="67"/>
      <c r="H61" s="54"/>
      <c r="I61" s="66">
        <v>26.55</v>
      </c>
      <c r="J61" s="89" t="s">
        <v>134</v>
      </c>
      <c r="K61" s="90" t="s">
        <v>135</v>
      </c>
      <c r="L61" s="90">
        <v>13960976560</v>
      </c>
      <c r="M61" s="29"/>
      <c r="N61" s="101"/>
      <c r="O61" s="28"/>
    </row>
    <row r="62" s="1" customFormat="1" ht="16.5" spans="1:15">
      <c r="A62" s="18"/>
      <c r="B62" s="20">
        <v>21</v>
      </c>
      <c r="C62" s="21" t="s">
        <v>127</v>
      </c>
      <c r="D62" s="22" t="s">
        <v>139</v>
      </c>
      <c r="E62" s="60" t="s">
        <v>85</v>
      </c>
      <c r="F62" s="20">
        <v>135.61</v>
      </c>
      <c r="G62" s="61">
        <f>I62*0.95</f>
        <v>406.7235</v>
      </c>
      <c r="H62" s="45">
        <f>F62*G62</f>
        <v>55155.773835</v>
      </c>
      <c r="I62" s="102">
        <v>428.13</v>
      </c>
      <c r="J62" s="89" t="s">
        <v>129</v>
      </c>
      <c r="K62" s="90" t="s">
        <v>130</v>
      </c>
      <c r="L62" s="90">
        <v>13935644032</v>
      </c>
      <c r="M62" s="21" t="s">
        <v>131</v>
      </c>
      <c r="N62" s="100">
        <f>G62</f>
        <v>406.7235</v>
      </c>
      <c r="O62" s="20"/>
    </row>
    <row r="63" s="1" customFormat="1" ht="16.5" spans="1:15">
      <c r="A63" s="18"/>
      <c r="B63" s="24"/>
      <c r="C63" s="25"/>
      <c r="D63" s="26"/>
      <c r="E63" s="62"/>
      <c r="F63" s="24"/>
      <c r="G63" s="63"/>
      <c r="H63" s="47"/>
      <c r="I63" s="102">
        <v>460.35</v>
      </c>
      <c r="J63" s="89" t="s">
        <v>132</v>
      </c>
      <c r="K63" s="90" t="s">
        <v>133</v>
      </c>
      <c r="L63" s="90">
        <v>13459254800</v>
      </c>
      <c r="M63" s="25"/>
      <c r="N63" s="100"/>
      <c r="O63" s="24"/>
    </row>
    <row r="64" s="1" customFormat="1" ht="16.5" spans="1:15">
      <c r="A64" s="18"/>
      <c r="B64" s="28"/>
      <c r="C64" s="29"/>
      <c r="D64" s="30"/>
      <c r="E64" s="64"/>
      <c r="F64" s="28"/>
      <c r="G64" s="65"/>
      <c r="H64" s="49"/>
      <c r="I64" s="103">
        <v>474.16</v>
      </c>
      <c r="J64" s="89" t="s">
        <v>134</v>
      </c>
      <c r="K64" s="90" t="s">
        <v>135</v>
      </c>
      <c r="L64" s="90">
        <v>13960976560</v>
      </c>
      <c r="M64" s="29"/>
      <c r="N64" s="101"/>
      <c r="O64" s="28"/>
    </row>
    <row r="65" s="1" customFormat="1" ht="16.5" spans="1:15">
      <c r="A65" s="18"/>
      <c r="B65" s="52">
        <v>22</v>
      </c>
      <c r="C65" s="50" t="s">
        <v>136</v>
      </c>
      <c r="D65" s="51" t="s">
        <v>139</v>
      </c>
      <c r="E65" s="66" t="s">
        <v>137</v>
      </c>
      <c r="F65" s="52">
        <v>23</v>
      </c>
      <c r="G65" s="67">
        <f>I67*1</f>
        <v>35.4</v>
      </c>
      <c r="H65" s="54">
        <f>F65*G65</f>
        <v>814.2</v>
      </c>
      <c r="I65" s="66">
        <v>43.81</v>
      </c>
      <c r="J65" s="89" t="s">
        <v>129</v>
      </c>
      <c r="K65" s="90" t="s">
        <v>130</v>
      </c>
      <c r="L65" s="90">
        <v>13935644032</v>
      </c>
      <c r="M65" s="21" t="s">
        <v>138</v>
      </c>
      <c r="N65" s="99">
        <f>G65</f>
        <v>35.4</v>
      </c>
      <c r="O65" s="20"/>
    </row>
    <row r="66" s="1" customFormat="1" ht="16.5" spans="1:15">
      <c r="A66" s="18"/>
      <c r="B66" s="52"/>
      <c r="C66" s="50"/>
      <c r="D66" s="51"/>
      <c r="E66" s="66"/>
      <c r="F66" s="52"/>
      <c r="G66" s="67"/>
      <c r="H66" s="54"/>
      <c r="I66" s="66">
        <v>37.17</v>
      </c>
      <c r="J66" s="89" t="s">
        <v>132</v>
      </c>
      <c r="K66" s="90" t="s">
        <v>133</v>
      </c>
      <c r="L66" s="90">
        <v>13459254800</v>
      </c>
      <c r="M66" s="25"/>
      <c r="N66" s="100"/>
      <c r="O66" s="24"/>
    </row>
    <row r="67" s="1" customFormat="1" ht="16.5" spans="1:15">
      <c r="A67" s="18"/>
      <c r="B67" s="52"/>
      <c r="C67" s="50"/>
      <c r="D67" s="51"/>
      <c r="E67" s="66"/>
      <c r="F67" s="52"/>
      <c r="G67" s="67"/>
      <c r="H67" s="54"/>
      <c r="I67" s="66">
        <v>35.4</v>
      </c>
      <c r="J67" s="89" t="s">
        <v>134</v>
      </c>
      <c r="K67" s="90" t="s">
        <v>135</v>
      </c>
      <c r="L67" s="90">
        <v>13960976560</v>
      </c>
      <c r="M67" s="29"/>
      <c r="N67" s="101"/>
      <c r="O67" s="28"/>
    </row>
    <row r="68" s="1" customFormat="1" ht="16.5" spans="1:15">
      <c r="A68" s="18"/>
      <c r="B68" s="20">
        <v>23</v>
      </c>
      <c r="C68" s="21" t="s">
        <v>127</v>
      </c>
      <c r="D68" s="22" t="s">
        <v>140</v>
      </c>
      <c r="E68" s="60" t="s">
        <v>85</v>
      </c>
      <c r="F68" s="20">
        <v>813.787</v>
      </c>
      <c r="G68" s="61">
        <f>I68*0.95</f>
        <v>565.0505</v>
      </c>
      <c r="H68" s="45">
        <f>F68*G68</f>
        <v>459830.7512435</v>
      </c>
      <c r="I68" s="66">
        <v>594.79</v>
      </c>
      <c r="J68" s="89" t="s">
        <v>129</v>
      </c>
      <c r="K68" s="90" t="s">
        <v>130</v>
      </c>
      <c r="L68" s="90">
        <v>13935644032</v>
      </c>
      <c r="M68" s="21" t="s">
        <v>131</v>
      </c>
      <c r="N68" s="100">
        <f>G68</f>
        <v>565.0505</v>
      </c>
      <c r="O68" s="20"/>
    </row>
    <row r="69" s="1" customFormat="1" ht="16.5" spans="1:15">
      <c r="A69" s="18"/>
      <c r="B69" s="24"/>
      <c r="C69" s="25"/>
      <c r="D69" s="26"/>
      <c r="E69" s="62"/>
      <c r="F69" s="24"/>
      <c r="G69" s="63"/>
      <c r="H69" s="47"/>
      <c r="I69" s="66">
        <v>639.56</v>
      </c>
      <c r="J69" s="89" t="s">
        <v>132</v>
      </c>
      <c r="K69" s="90" t="s">
        <v>133</v>
      </c>
      <c r="L69" s="90">
        <v>13459254800</v>
      </c>
      <c r="M69" s="25"/>
      <c r="N69" s="100"/>
      <c r="O69" s="24"/>
    </row>
    <row r="70" s="1" customFormat="1" ht="16.5" spans="1:15">
      <c r="A70" s="18"/>
      <c r="B70" s="28"/>
      <c r="C70" s="29"/>
      <c r="D70" s="30"/>
      <c r="E70" s="64"/>
      <c r="F70" s="28"/>
      <c r="G70" s="65"/>
      <c r="H70" s="49"/>
      <c r="I70" s="111">
        <v>658.74</v>
      </c>
      <c r="J70" s="89" t="s">
        <v>134</v>
      </c>
      <c r="K70" s="90" t="s">
        <v>135</v>
      </c>
      <c r="L70" s="90">
        <v>13960976560</v>
      </c>
      <c r="M70" s="29"/>
      <c r="N70" s="101"/>
      <c r="O70" s="28"/>
    </row>
    <row r="71" s="1" customFormat="1" ht="16.5" spans="1:15">
      <c r="A71" s="18"/>
      <c r="B71" s="52">
        <v>24</v>
      </c>
      <c r="C71" s="50" t="s">
        <v>136</v>
      </c>
      <c r="D71" s="51" t="s">
        <v>140</v>
      </c>
      <c r="E71" s="66" t="s">
        <v>137</v>
      </c>
      <c r="F71" s="52">
        <v>138</v>
      </c>
      <c r="G71" s="67">
        <f>I72*1</f>
        <v>48.67</v>
      </c>
      <c r="H71" s="54">
        <f>F71*G71</f>
        <v>6716.46</v>
      </c>
      <c r="I71" s="112">
        <v>54.77</v>
      </c>
      <c r="J71" s="89" t="s">
        <v>129</v>
      </c>
      <c r="K71" s="90" t="s">
        <v>130</v>
      </c>
      <c r="L71" s="90">
        <v>13935644032</v>
      </c>
      <c r="M71" s="21" t="s">
        <v>138</v>
      </c>
      <c r="N71" s="99">
        <f>G71</f>
        <v>48.67</v>
      </c>
      <c r="O71" s="20"/>
    </row>
    <row r="72" s="1" customFormat="1" ht="16.5" spans="1:15">
      <c r="A72" s="18"/>
      <c r="B72" s="52"/>
      <c r="C72" s="50"/>
      <c r="D72" s="51"/>
      <c r="E72" s="66"/>
      <c r="F72" s="52"/>
      <c r="G72" s="67"/>
      <c r="H72" s="54"/>
      <c r="I72" s="112">
        <v>48.67</v>
      </c>
      <c r="J72" s="89" t="s">
        <v>132</v>
      </c>
      <c r="K72" s="90" t="s">
        <v>133</v>
      </c>
      <c r="L72" s="90">
        <v>13459254800</v>
      </c>
      <c r="M72" s="25"/>
      <c r="N72" s="100"/>
      <c r="O72" s="24"/>
    </row>
    <row r="73" s="1" customFormat="1" ht="16.5" spans="1:15">
      <c r="A73" s="18"/>
      <c r="B73" s="52"/>
      <c r="C73" s="50"/>
      <c r="D73" s="51"/>
      <c r="E73" s="66"/>
      <c r="F73" s="52"/>
      <c r="G73" s="67"/>
      <c r="H73" s="54"/>
      <c r="I73" s="112">
        <v>53.1</v>
      </c>
      <c r="J73" s="89" t="s">
        <v>134</v>
      </c>
      <c r="K73" s="90" t="s">
        <v>135</v>
      </c>
      <c r="L73" s="90">
        <v>13960976560</v>
      </c>
      <c r="M73" s="29"/>
      <c r="N73" s="101"/>
      <c r="O73" s="28"/>
    </row>
    <row r="74" s="1" customFormat="1" ht="16.5" spans="1:15">
      <c r="A74" s="18"/>
      <c r="B74" s="20">
        <v>25</v>
      </c>
      <c r="C74" s="50" t="s">
        <v>127</v>
      </c>
      <c r="D74" s="51" t="s">
        <v>141</v>
      </c>
      <c r="E74" s="66" t="s">
        <v>85</v>
      </c>
      <c r="F74" s="52">
        <v>892.244</v>
      </c>
      <c r="G74" s="104">
        <f>I74*0.95</f>
        <v>744.477</v>
      </c>
      <c r="H74" s="54">
        <f>F74*G74</f>
        <v>664255.136388</v>
      </c>
      <c r="I74" s="113">
        <v>783.66</v>
      </c>
      <c r="J74" s="89" t="s">
        <v>129</v>
      </c>
      <c r="K74" s="90" t="s">
        <v>130</v>
      </c>
      <c r="L74" s="90">
        <v>13935644032</v>
      </c>
      <c r="M74" s="21" t="s">
        <v>131</v>
      </c>
      <c r="N74" s="99">
        <f>G74</f>
        <v>744.477</v>
      </c>
      <c r="O74" s="20"/>
    </row>
    <row r="75" s="1" customFormat="1" ht="16.5" spans="1:15">
      <c r="A75" s="18"/>
      <c r="B75" s="24"/>
      <c r="C75" s="50"/>
      <c r="D75" s="51"/>
      <c r="E75" s="66"/>
      <c r="F75" s="52"/>
      <c r="G75" s="104"/>
      <c r="H75" s="54"/>
      <c r="I75" s="112">
        <v>842.65</v>
      </c>
      <c r="J75" s="89" t="s">
        <v>132</v>
      </c>
      <c r="K75" s="90" t="s">
        <v>133</v>
      </c>
      <c r="L75" s="90">
        <v>13459254800</v>
      </c>
      <c r="M75" s="25"/>
      <c r="N75" s="100"/>
      <c r="O75" s="24"/>
    </row>
    <row r="76" s="1" customFormat="1" ht="16.5" spans="1:15">
      <c r="A76" s="18"/>
      <c r="B76" s="28"/>
      <c r="C76" s="50"/>
      <c r="D76" s="51"/>
      <c r="E76" s="66"/>
      <c r="F76" s="52"/>
      <c r="G76" s="104"/>
      <c r="H76" s="54"/>
      <c r="I76" s="112">
        <v>867.92</v>
      </c>
      <c r="J76" s="89" t="s">
        <v>134</v>
      </c>
      <c r="K76" s="90" t="s">
        <v>135</v>
      </c>
      <c r="L76" s="90">
        <v>13960976560</v>
      </c>
      <c r="M76" s="29"/>
      <c r="N76" s="101"/>
      <c r="O76" s="28"/>
    </row>
    <row r="77" s="1" customFormat="1" ht="16.5" spans="1:15">
      <c r="A77" s="18"/>
      <c r="B77" s="52">
        <v>26</v>
      </c>
      <c r="C77" s="50" t="s">
        <v>136</v>
      </c>
      <c r="D77" s="51" t="s">
        <v>141</v>
      </c>
      <c r="E77" s="66" t="s">
        <v>137</v>
      </c>
      <c r="F77" s="52">
        <v>152</v>
      </c>
      <c r="G77" s="67">
        <f>I78*1</f>
        <v>70.08</v>
      </c>
      <c r="H77" s="54">
        <f>F77*G77</f>
        <v>10652.16</v>
      </c>
      <c r="I77" s="112">
        <f>79.1*0.9</f>
        <v>71.19</v>
      </c>
      <c r="J77" s="89" t="s">
        <v>129</v>
      </c>
      <c r="K77" s="90" t="s">
        <v>130</v>
      </c>
      <c r="L77" s="90">
        <v>13935644032</v>
      </c>
      <c r="M77" s="21" t="s">
        <v>138</v>
      </c>
      <c r="N77" s="99">
        <f>G77</f>
        <v>70.08</v>
      </c>
      <c r="O77" s="20"/>
    </row>
    <row r="78" s="1" customFormat="1" ht="16.5" spans="1:15">
      <c r="A78" s="18"/>
      <c r="B78" s="52"/>
      <c r="C78" s="50"/>
      <c r="D78" s="51"/>
      <c r="E78" s="66"/>
      <c r="F78" s="52"/>
      <c r="G78" s="67"/>
      <c r="H78" s="54"/>
      <c r="I78" s="112">
        <v>70.08</v>
      </c>
      <c r="J78" s="89" t="s">
        <v>132</v>
      </c>
      <c r="K78" s="90" t="s">
        <v>133</v>
      </c>
      <c r="L78" s="90">
        <v>13459254800</v>
      </c>
      <c r="M78" s="25"/>
      <c r="N78" s="100"/>
      <c r="O78" s="24"/>
    </row>
    <row r="79" s="1" customFormat="1" ht="16.5" spans="1:15">
      <c r="A79" s="18"/>
      <c r="B79" s="52"/>
      <c r="C79" s="50"/>
      <c r="D79" s="51"/>
      <c r="E79" s="66"/>
      <c r="F79" s="52"/>
      <c r="G79" s="67"/>
      <c r="H79" s="54"/>
      <c r="I79" s="112">
        <v>88.5</v>
      </c>
      <c r="J79" s="89" t="s">
        <v>134</v>
      </c>
      <c r="K79" s="90" t="s">
        <v>135</v>
      </c>
      <c r="L79" s="90">
        <v>13960976560</v>
      </c>
      <c r="M79" s="29"/>
      <c r="N79" s="101"/>
      <c r="O79" s="28"/>
    </row>
    <row r="80" s="1" customFormat="1" ht="18" customHeight="1" spans="1:15">
      <c r="A80" s="18"/>
      <c r="B80" s="20">
        <v>27</v>
      </c>
      <c r="C80" s="21" t="s">
        <v>142</v>
      </c>
      <c r="D80" s="22" t="s">
        <v>143</v>
      </c>
      <c r="E80" s="105" t="s">
        <v>144</v>
      </c>
      <c r="F80" s="20">
        <v>128</v>
      </c>
      <c r="G80" s="20">
        <v>750</v>
      </c>
      <c r="H80" s="45">
        <f>F80*G80</f>
        <v>96000</v>
      </c>
      <c r="I80" s="50">
        <v>890</v>
      </c>
      <c r="J80" s="76" t="s">
        <v>145</v>
      </c>
      <c r="K80" s="76"/>
      <c r="L80" s="76">
        <v>13605900965</v>
      </c>
      <c r="M80" s="21" t="s">
        <v>138</v>
      </c>
      <c r="N80" s="20">
        <f>G80</f>
        <v>750</v>
      </c>
      <c r="O80" s="20"/>
    </row>
    <row r="81" s="1" customFormat="1" ht="18" customHeight="1" spans="1:15">
      <c r="A81" s="18"/>
      <c r="B81" s="24"/>
      <c r="C81" s="25"/>
      <c r="D81" s="26"/>
      <c r="E81" s="106"/>
      <c r="F81" s="24"/>
      <c r="G81" s="24"/>
      <c r="H81" s="47"/>
      <c r="I81" s="50">
        <v>850</v>
      </c>
      <c r="J81" s="76" t="s">
        <v>146</v>
      </c>
      <c r="K81" s="76"/>
      <c r="L81" s="76">
        <v>18039802262</v>
      </c>
      <c r="M81" s="25"/>
      <c r="N81" s="24"/>
      <c r="O81" s="24"/>
    </row>
    <row r="82" s="1" customFormat="1" ht="18" customHeight="1" spans="1:15">
      <c r="A82" s="18"/>
      <c r="B82" s="24"/>
      <c r="C82" s="25"/>
      <c r="D82" s="26"/>
      <c r="E82" s="106"/>
      <c r="F82" s="24"/>
      <c r="G82" s="24"/>
      <c r="H82" s="47"/>
      <c r="I82" s="50">
        <v>780</v>
      </c>
      <c r="J82" s="76" t="s">
        <v>147</v>
      </c>
      <c r="K82" s="76"/>
      <c r="L82" s="76">
        <v>13906075415</v>
      </c>
      <c r="M82" s="25"/>
      <c r="N82" s="24"/>
      <c r="O82" s="24"/>
    </row>
    <row r="83" s="1" customFormat="1" ht="18" customHeight="1" spans="1:15">
      <c r="A83" s="18"/>
      <c r="B83" s="28"/>
      <c r="C83" s="29"/>
      <c r="D83" s="30"/>
      <c r="E83" s="107"/>
      <c r="F83" s="28"/>
      <c r="G83" s="28"/>
      <c r="H83" s="49"/>
      <c r="I83" s="50">
        <v>750</v>
      </c>
      <c r="J83" s="85" t="s">
        <v>37</v>
      </c>
      <c r="K83" s="86"/>
      <c r="L83" s="87"/>
      <c r="M83" s="29"/>
      <c r="N83" s="28"/>
      <c r="O83" s="28"/>
    </row>
    <row r="84" s="1" customFormat="1" ht="36" spans="1:15">
      <c r="A84" s="18"/>
      <c r="B84" s="20">
        <v>28</v>
      </c>
      <c r="C84" s="21" t="s">
        <v>148</v>
      </c>
      <c r="D84" s="22" t="s">
        <v>149</v>
      </c>
      <c r="E84" s="20" t="s">
        <v>144</v>
      </c>
      <c r="F84" s="20">
        <v>52</v>
      </c>
      <c r="G84" s="108">
        <v>5819</v>
      </c>
      <c r="H84" s="45">
        <f>F84*G84</f>
        <v>302588</v>
      </c>
      <c r="I84" s="50"/>
      <c r="J84" s="76" t="s">
        <v>150</v>
      </c>
      <c r="K84" s="76"/>
      <c r="L84" s="76"/>
      <c r="M84" s="21" t="s">
        <v>151</v>
      </c>
      <c r="N84" s="52">
        <v>5819</v>
      </c>
      <c r="O84" s="105"/>
    </row>
    <row r="85" s="1" customFormat="1" ht="36" spans="1:15">
      <c r="A85" s="18"/>
      <c r="B85" s="20">
        <v>29</v>
      </c>
      <c r="C85" s="21" t="s">
        <v>152</v>
      </c>
      <c r="D85" s="22" t="s">
        <v>153</v>
      </c>
      <c r="E85" s="20" t="s">
        <v>144</v>
      </c>
      <c r="F85" s="20">
        <v>54</v>
      </c>
      <c r="G85" s="108">
        <v>9491</v>
      </c>
      <c r="H85" s="45">
        <f>F85*G85</f>
        <v>512514</v>
      </c>
      <c r="I85" s="50"/>
      <c r="J85" s="76" t="s">
        <v>150</v>
      </c>
      <c r="K85" s="76"/>
      <c r="L85" s="76"/>
      <c r="M85" s="21" t="s">
        <v>151</v>
      </c>
      <c r="N85" s="52">
        <v>9491</v>
      </c>
      <c r="O85" s="105"/>
    </row>
    <row r="86" s="1" customFormat="1" ht="18" customHeight="1" spans="1:15">
      <c r="A86" s="18"/>
      <c r="B86" s="20">
        <v>30</v>
      </c>
      <c r="C86" s="50" t="s">
        <v>154</v>
      </c>
      <c r="D86" s="22" t="s">
        <v>155</v>
      </c>
      <c r="E86" s="20" t="s">
        <v>156</v>
      </c>
      <c r="F86" s="20">
        <v>65</v>
      </c>
      <c r="G86" s="20">
        <v>242</v>
      </c>
      <c r="H86" s="45">
        <f>F86*G86</f>
        <v>15730</v>
      </c>
      <c r="I86" s="50">
        <v>305.77</v>
      </c>
      <c r="J86" s="76" t="s">
        <v>157</v>
      </c>
      <c r="K86" s="76" t="s">
        <v>158</v>
      </c>
      <c r="L86" s="76">
        <v>13055501171</v>
      </c>
      <c r="M86" s="21" t="s">
        <v>32</v>
      </c>
      <c r="N86" s="20">
        <f>G86</f>
        <v>242</v>
      </c>
      <c r="O86" s="105"/>
    </row>
    <row r="87" s="1" customFormat="1" ht="18" customHeight="1" spans="1:15">
      <c r="A87" s="18"/>
      <c r="B87" s="24"/>
      <c r="C87" s="50"/>
      <c r="D87" s="100"/>
      <c r="E87" s="24"/>
      <c r="F87" s="24"/>
      <c r="G87" s="24"/>
      <c r="H87" s="47"/>
      <c r="I87" s="50">
        <v>356.05</v>
      </c>
      <c r="J87" s="76" t="s">
        <v>159</v>
      </c>
      <c r="K87" s="76" t="s">
        <v>160</v>
      </c>
      <c r="L87" s="76">
        <v>13599503638</v>
      </c>
      <c r="M87" s="25"/>
      <c r="N87" s="24"/>
      <c r="O87" s="106"/>
    </row>
    <row r="88" s="1" customFormat="1" ht="18" customHeight="1" spans="1:15">
      <c r="A88" s="18"/>
      <c r="B88" s="24"/>
      <c r="C88" s="50"/>
      <c r="D88" s="100"/>
      <c r="E88" s="24"/>
      <c r="F88" s="24"/>
      <c r="G88" s="24"/>
      <c r="H88" s="47"/>
      <c r="I88" s="50">
        <v>269.98</v>
      </c>
      <c r="J88" s="76" t="s">
        <v>161</v>
      </c>
      <c r="K88" s="76" t="s">
        <v>162</v>
      </c>
      <c r="L88" s="76">
        <v>13306045699</v>
      </c>
      <c r="M88" s="25"/>
      <c r="N88" s="24"/>
      <c r="O88" s="106"/>
    </row>
    <row r="89" s="1" customFormat="1" ht="24.95" customHeight="1" spans="1:15">
      <c r="A89" s="18"/>
      <c r="B89" s="28"/>
      <c r="C89" s="50"/>
      <c r="D89" s="101"/>
      <c r="E89" s="28"/>
      <c r="F89" s="28"/>
      <c r="G89" s="28"/>
      <c r="H89" s="49"/>
      <c r="I89" s="50">
        <v>242</v>
      </c>
      <c r="J89" s="85" t="s">
        <v>163</v>
      </c>
      <c r="K89" s="86"/>
      <c r="L89" s="87"/>
      <c r="M89" s="29"/>
      <c r="N89" s="28"/>
      <c r="O89" s="107"/>
    </row>
    <row r="90" s="1" customFormat="1" ht="24.95" customHeight="1" spans="1:15">
      <c r="A90" s="18"/>
      <c r="B90" s="20">
        <v>31</v>
      </c>
      <c r="C90" s="50" t="s">
        <v>164</v>
      </c>
      <c r="D90" s="22" t="s">
        <v>165</v>
      </c>
      <c r="E90" s="20" t="s">
        <v>156</v>
      </c>
      <c r="F90" s="20">
        <v>65</v>
      </c>
      <c r="G90" s="20">
        <v>203</v>
      </c>
      <c r="H90" s="45">
        <f>F90*G90</f>
        <v>13195</v>
      </c>
      <c r="I90" s="50">
        <v>237.85</v>
      </c>
      <c r="J90" s="76" t="s">
        <v>157</v>
      </c>
      <c r="K90" s="76" t="s">
        <v>158</v>
      </c>
      <c r="L90" s="76">
        <v>13055501171</v>
      </c>
      <c r="M90" s="21" t="s">
        <v>32</v>
      </c>
      <c r="N90" s="20">
        <f t="shared" ref="N90" si="9">G90</f>
        <v>203</v>
      </c>
      <c r="O90" s="105"/>
    </row>
    <row r="91" s="1" customFormat="1" ht="24.95" customHeight="1" spans="1:15">
      <c r="A91" s="18"/>
      <c r="B91" s="24"/>
      <c r="C91" s="50"/>
      <c r="D91" s="100"/>
      <c r="E91" s="24"/>
      <c r="F91" s="24"/>
      <c r="G91" s="24"/>
      <c r="H91" s="47"/>
      <c r="I91" s="50">
        <v>258.25</v>
      </c>
      <c r="J91" s="76" t="s">
        <v>159</v>
      </c>
      <c r="K91" s="76" t="s">
        <v>160</v>
      </c>
      <c r="L91" s="76">
        <v>13599503638</v>
      </c>
      <c r="M91" s="25"/>
      <c r="N91" s="24"/>
      <c r="O91" s="106"/>
    </row>
    <row r="92" s="1" customFormat="1" ht="24.95" customHeight="1" spans="1:15">
      <c r="A92" s="18"/>
      <c r="B92" s="24"/>
      <c r="C92" s="50"/>
      <c r="D92" s="100"/>
      <c r="E92" s="24"/>
      <c r="F92" s="24"/>
      <c r="G92" s="24"/>
      <c r="H92" s="47"/>
      <c r="I92" s="50">
        <v>226.53</v>
      </c>
      <c r="J92" s="76" t="s">
        <v>161</v>
      </c>
      <c r="K92" s="76" t="s">
        <v>162</v>
      </c>
      <c r="L92" s="76">
        <v>13306045699</v>
      </c>
      <c r="M92" s="25"/>
      <c r="N92" s="24"/>
      <c r="O92" s="106"/>
    </row>
    <row r="93" s="1" customFormat="1" ht="24.95" customHeight="1" spans="1:15">
      <c r="A93" s="18"/>
      <c r="B93" s="28"/>
      <c r="C93" s="50"/>
      <c r="D93" s="101"/>
      <c r="E93" s="28"/>
      <c r="F93" s="28"/>
      <c r="G93" s="28"/>
      <c r="H93" s="49"/>
      <c r="I93" s="50">
        <v>203</v>
      </c>
      <c r="J93" s="85" t="s">
        <v>163</v>
      </c>
      <c r="K93" s="86"/>
      <c r="L93" s="87"/>
      <c r="M93" s="29"/>
      <c r="N93" s="28"/>
      <c r="O93" s="107"/>
    </row>
    <row r="94" s="1" customFormat="1" ht="24.95" customHeight="1" spans="1:15">
      <c r="A94" s="18"/>
      <c r="B94" s="20">
        <v>32</v>
      </c>
      <c r="C94" s="50" t="s">
        <v>166</v>
      </c>
      <c r="D94" s="22" t="s">
        <v>167</v>
      </c>
      <c r="E94" s="20" t="s">
        <v>156</v>
      </c>
      <c r="F94" s="20">
        <v>65</v>
      </c>
      <c r="G94" s="20">
        <v>1129</v>
      </c>
      <c r="H94" s="45">
        <f>F94*G94</f>
        <v>73385</v>
      </c>
      <c r="I94" s="50">
        <v>1496.62</v>
      </c>
      <c r="J94" s="76" t="s">
        <v>157</v>
      </c>
      <c r="K94" s="76" t="s">
        <v>158</v>
      </c>
      <c r="L94" s="76">
        <v>13055501171</v>
      </c>
      <c r="M94" s="21" t="s">
        <v>32</v>
      </c>
      <c r="N94" s="20">
        <f t="shared" ref="N94" si="10">G94</f>
        <v>1129</v>
      </c>
      <c r="O94" s="105"/>
    </row>
    <row r="95" s="1" customFormat="1" ht="24.95" customHeight="1" spans="1:15">
      <c r="A95" s="18"/>
      <c r="B95" s="24"/>
      <c r="C95" s="50"/>
      <c r="D95" s="100"/>
      <c r="E95" s="24"/>
      <c r="F95" s="24"/>
      <c r="G95" s="24"/>
      <c r="H95" s="47"/>
      <c r="I95" s="50">
        <v>1727.66</v>
      </c>
      <c r="J95" s="76" t="s">
        <v>159</v>
      </c>
      <c r="K95" s="76" t="s">
        <v>160</v>
      </c>
      <c r="L95" s="76">
        <v>13599503638</v>
      </c>
      <c r="M95" s="25"/>
      <c r="N95" s="24"/>
      <c r="O95" s="106"/>
    </row>
    <row r="96" s="1" customFormat="1" ht="24.95" customHeight="1" spans="1:15">
      <c r="A96" s="18"/>
      <c r="B96" s="24"/>
      <c r="C96" s="50"/>
      <c r="D96" s="100"/>
      <c r="E96" s="24"/>
      <c r="F96" s="24"/>
      <c r="G96" s="24"/>
      <c r="H96" s="47"/>
      <c r="I96" s="50">
        <v>1255.53</v>
      </c>
      <c r="J96" s="76" t="s">
        <v>161</v>
      </c>
      <c r="K96" s="76" t="s">
        <v>162</v>
      </c>
      <c r="L96" s="76">
        <v>13306045699</v>
      </c>
      <c r="M96" s="25"/>
      <c r="N96" s="24"/>
      <c r="O96" s="106"/>
    </row>
    <row r="97" s="1" customFormat="1" ht="24.95" customHeight="1" spans="1:15">
      <c r="A97" s="18"/>
      <c r="B97" s="28"/>
      <c r="C97" s="50"/>
      <c r="D97" s="101"/>
      <c r="E97" s="28"/>
      <c r="F97" s="28"/>
      <c r="G97" s="28"/>
      <c r="H97" s="49"/>
      <c r="I97" s="50">
        <v>1129</v>
      </c>
      <c r="J97" s="85" t="s">
        <v>163</v>
      </c>
      <c r="K97" s="86"/>
      <c r="L97" s="87"/>
      <c r="M97" s="29"/>
      <c r="N97" s="28"/>
      <c r="O97" s="107"/>
    </row>
    <row r="98" s="1" customFormat="1" ht="24.95" customHeight="1" spans="1:15">
      <c r="A98" s="18"/>
      <c r="B98" s="20">
        <v>33</v>
      </c>
      <c r="C98" s="50" t="s">
        <v>168</v>
      </c>
      <c r="D98" s="22" t="s">
        <v>169</v>
      </c>
      <c r="E98" s="20" t="s">
        <v>156</v>
      </c>
      <c r="F98" s="20">
        <v>65</v>
      </c>
      <c r="G98" s="20">
        <v>1095</v>
      </c>
      <c r="H98" s="45">
        <f>F98*G98</f>
        <v>71175</v>
      </c>
      <c r="I98" s="50">
        <v>1375.86</v>
      </c>
      <c r="J98" s="76" t="s">
        <v>157</v>
      </c>
      <c r="K98" s="76" t="s">
        <v>158</v>
      </c>
      <c r="L98" s="76">
        <v>13055501171</v>
      </c>
      <c r="M98" s="21" t="s">
        <v>32</v>
      </c>
      <c r="N98" s="20">
        <f t="shared" ref="N98" si="11">G98</f>
        <v>1095</v>
      </c>
      <c r="O98" s="105"/>
    </row>
    <row r="99" s="1" customFormat="1" ht="24.95" customHeight="1" spans="1:15">
      <c r="A99" s="18"/>
      <c r="B99" s="24"/>
      <c r="C99" s="50"/>
      <c r="D99" s="26"/>
      <c r="E99" s="24"/>
      <c r="F99" s="24"/>
      <c r="G99" s="24"/>
      <c r="H99" s="47"/>
      <c r="I99" s="50">
        <v>1538.05</v>
      </c>
      <c r="J99" s="76" t="s">
        <v>159</v>
      </c>
      <c r="K99" s="76" t="s">
        <v>160</v>
      </c>
      <c r="L99" s="76">
        <v>13599503638</v>
      </c>
      <c r="M99" s="25"/>
      <c r="N99" s="24"/>
      <c r="O99" s="106"/>
    </row>
    <row r="100" s="1" customFormat="1" ht="24.95" customHeight="1" spans="1:15">
      <c r="A100" s="18"/>
      <c r="B100" s="24"/>
      <c r="C100" s="50"/>
      <c r="D100" s="100"/>
      <c r="E100" s="24"/>
      <c r="F100" s="24"/>
      <c r="G100" s="24"/>
      <c r="H100" s="47"/>
      <c r="I100" s="50">
        <v>1161.75</v>
      </c>
      <c r="J100" s="76" t="s">
        <v>161</v>
      </c>
      <c r="K100" s="76" t="s">
        <v>162</v>
      </c>
      <c r="L100" s="76">
        <v>13306045699</v>
      </c>
      <c r="M100" s="25"/>
      <c r="N100" s="24"/>
      <c r="O100" s="106"/>
    </row>
    <row r="101" s="1" customFormat="1" ht="24.95" customHeight="1" spans="1:15">
      <c r="A101" s="18"/>
      <c r="B101" s="28"/>
      <c r="C101" s="50"/>
      <c r="D101" s="101"/>
      <c r="E101" s="28"/>
      <c r="F101" s="28"/>
      <c r="G101" s="28"/>
      <c r="H101" s="49"/>
      <c r="I101" s="50">
        <v>1095</v>
      </c>
      <c r="J101" s="85" t="s">
        <v>163</v>
      </c>
      <c r="K101" s="86"/>
      <c r="L101" s="87"/>
      <c r="M101" s="29"/>
      <c r="N101" s="28"/>
      <c r="O101" s="107"/>
    </row>
    <row r="102" s="1" customFormat="1" ht="24.95" customHeight="1" spans="1:15">
      <c r="A102" s="18"/>
      <c r="B102" s="20">
        <v>34</v>
      </c>
      <c r="C102" s="50" t="s">
        <v>170</v>
      </c>
      <c r="D102" s="22" t="s">
        <v>171</v>
      </c>
      <c r="E102" s="20" t="s">
        <v>156</v>
      </c>
      <c r="F102" s="20">
        <v>964</v>
      </c>
      <c r="G102" s="20">
        <v>243</v>
      </c>
      <c r="H102" s="45">
        <f>F102*G102</f>
        <v>234252</v>
      </c>
      <c r="I102" s="50">
        <v>282.91</v>
      </c>
      <c r="J102" s="76" t="s">
        <v>157</v>
      </c>
      <c r="K102" s="76" t="s">
        <v>158</v>
      </c>
      <c r="L102" s="76">
        <v>13055501171</v>
      </c>
      <c r="M102" s="21" t="s">
        <v>32</v>
      </c>
      <c r="N102" s="20">
        <f t="shared" ref="N102" si="12">G102</f>
        <v>243</v>
      </c>
      <c r="O102" s="105"/>
    </row>
    <row r="103" s="1" customFormat="1" ht="24.95" customHeight="1" spans="1:15">
      <c r="A103" s="18"/>
      <c r="B103" s="24"/>
      <c r="C103" s="50"/>
      <c r="D103" s="26"/>
      <c r="E103" s="24"/>
      <c r="F103" s="24"/>
      <c r="G103" s="24"/>
      <c r="H103" s="47"/>
      <c r="I103" s="50">
        <v>295.61</v>
      </c>
      <c r="J103" s="76" t="s">
        <v>159</v>
      </c>
      <c r="K103" s="76" t="s">
        <v>160</v>
      </c>
      <c r="L103" s="76">
        <v>13599503638</v>
      </c>
      <c r="M103" s="25"/>
      <c r="N103" s="24"/>
      <c r="O103" s="106"/>
    </row>
    <row r="104" s="1" customFormat="1" ht="24.95" customHeight="1" spans="1:15">
      <c r="A104" s="18"/>
      <c r="B104" s="24"/>
      <c r="C104" s="50"/>
      <c r="D104" s="26"/>
      <c r="E104" s="24"/>
      <c r="F104" s="24"/>
      <c r="G104" s="24"/>
      <c r="H104" s="47"/>
      <c r="I104" s="50">
        <v>269.44</v>
      </c>
      <c r="J104" s="76" t="s">
        <v>161</v>
      </c>
      <c r="K104" s="76" t="s">
        <v>162</v>
      </c>
      <c r="L104" s="76">
        <v>13306045699</v>
      </c>
      <c r="M104" s="25"/>
      <c r="N104" s="24"/>
      <c r="O104" s="106"/>
    </row>
    <row r="105" s="1" customFormat="1" ht="24.95" customHeight="1" spans="1:15">
      <c r="A105" s="18"/>
      <c r="B105" s="28"/>
      <c r="C105" s="50"/>
      <c r="D105" s="30"/>
      <c r="E105" s="28"/>
      <c r="F105" s="28"/>
      <c r="G105" s="28"/>
      <c r="H105" s="49"/>
      <c r="I105" s="50">
        <v>243</v>
      </c>
      <c r="J105" s="85" t="s">
        <v>163</v>
      </c>
      <c r="K105" s="86"/>
      <c r="L105" s="87"/>
      <c r="M105" s="29"/>
      <c r="N105" s="28"/>
      <c r="O105" s="107"/>
    </row>
    <row r="106" s="1" customFormat="1" ht="24.95" customHeight="1" spans="1:15">
      <c r="A106" s="18"/>
      <c r="B106" s="20">
        <v>35</v>
      </c>
      <c r="C106" s="50" t="s">
        <v>172</v>
      </c>
      <c r="D106" s="22" t="s">
        <v>173</v>
      </c>
      <c r="E106" s="20" t="s">
        <v>156</v>
      </c>
      <c r="F106" s="20">
        <v>258</v>
      </c>
      <c r="G106" s="20">
        <v>545</v>
      </c>
      <c r="H106" s="45">
        <f>F106*G106</f>
        <v>140610</v>
      </c>
      <c r="I106" s="50">
        <v>555.78</v>
      </c>
      <c r="J106" s="76" t="s">
        <v>157</v>
      </c>
      <c r="K106" s="76" t="s">
        <v>158</v>
      </c>
      <c r="L106" s="76">
        <v>13055501171</v>
      </c>
      <c r="M106" s="21" t="s">
        <v>32</v>
      </c>
      <c r="N106" s="20">
        <f t="shared" ref="N106" si="13">G106</f>
        <v>545</v>
      </c>
      <c r="O106" s="105"/>
    </row>
    <row r="107" s="1" customFormat="1" ht="24.95" customHeight="1" spans="1:15">
      <c r="A107" s="18"/>
      <c r="B107" s="24"/>
      <c r="C107" s="50"/>
      <c r="D107" s="26"/>
      <c r="E107" s="24"/>
      <c r="F107" s="24"/>
      <c r="G107" s="24"/>
      <c r="H107" s="47"/>
      <c r="I107" s="50">
        <v>554.61</v>
      </c>
      <c r="J107" s="76" t="s">
        <v>159</v>
      </c>
      <c r="K107" s="76" t="s">
        <v>160</v>
      </c>
      <c r="L107" s="76">
        <v>13599503638</v>
      </c>
      <c r="M107" s="25"/>
      <c r="N107" s="24"/>
      <c r="O107" s="106"/>
    </row>
    <row r="108" s="1" customFormat="1" ht="24.95" customHeight="1" spans="1:15">
      <c r="A108" s="18"/>
      <c r="B108" s="24"/>
      <c r="C108" s="50"/>
      <c r="D108" s="26"/>
      <c r="E108" s="24"/>
      <c r="F108" s="24"/>
      <c r="G108" s="24"/>
      <c r="H108" s="47"/>
      <c r="I108" s="50">
        <v>606.26</v>
      </c>
      <c r="J108" s="76" t="s">
        <v>161</v>
      </c>
      <c r="K108" s="76" t="s">
        <v>162</v>
      </c>
      <c r="L108" s="76">
        <v>13306045699</v>
      </c>
      <c r="M108" s="25"/>
      <c r="N108" s="24"/>
      <c r="O108" s="106"/>
    </row>
    <row r="109" s="1" customFormat="1" ht="24.95" customHeight="1" spans="1:15">
      <c r="A109" s="18"/>
      <c r="B109" s="28"/>
      <c r="C109" s="50"/>
      <c r="D109" s="30"/>
      <c r="E109" s="28"/>
      <c r="F109" s="28"/>
      <c r="G109" s="28"/>
      <c r="H109" s="49"/>
      <c r="I109" s="50">
        <v>545</v>
      </c>
      <c r="J109" s="85" t="s">
        <v>163</v>
      </c>
      <c r="K109" s="86"/>
      <c r="L109" s="87"/>
      <c r="M109" s="29"/>
      <c r="N109" s="28"/>
      <c r="O109" s="107"/>
    </row>
    <row r="110" s="1" customFormat="1" ht="24.95" customHeight="1" spans="1:15">
      <c r="A110" s="18"/>
      <c r="B110" s="20">
        <v>36</v>
      </c>
      <c r="C110" s="50" t="s">
        <v>174</v>
      </c>
      <c r="D110" s="22" t="s">
        <v>175</v>
      </c>
      <c r="E110" s="20" t="s">
        <v>156</v>
      </c>
      <c r="F110" s="20">
        <v>964</v>
      </c>
      <c r="G110" s="20">
        <v>1257</v>
      </c>
      <c r="H110" s="45">
        <f>F110*G110</f>
        <v>1211748</v>
      </c>
      <c r="I110" s="50">
        <v>1467.01</v>
      </c>
      <c r="J110" s="76" t="s">
        <v>157</v>
      </c>
      <c r="K110" s="76" t="s">
        <v>158</v>
      </c>
      <c r="L110" s="76">
        <v>13055501171</v>
      </c>
      <c r="M110" s="21" t="s">
        <v>32</v>
      </c>
      <c r="N110" s="20">
        <f t="shared" ref="N110" si="14">G110</f>
        <v>1257</v>
      </c>
      <c r="O110" s="105"/>
    </row>
    <row r="111" s="1" customFormat="1" ht="24.95" customHeight="1" spans="1:15">
      <c r="A111" s="18"/>
      <c r="B111" s="24"/>
      <c r="C111" s="50"/>
      <c r="D111" s="26"/>
      <c r="E111" s="24"/>
      <c r="F111" s="24"/>
      <c r="G111" s="24"/>
      <c r="H111" s="47"/>
      <c r="I111" s="50">
        <v>1531.91</v>
      </c>
      <c r="J111" s="76" t="s">
        <v>159</v>
      </c>
      <c r="K111" s="76" t="s">
        <v>160</v>
      </c>
      <c r="L111" s="76">
        <v>13599503638</v>
      </c>
      <c r="M111" s="25"/>
      <c r="N111" s="24"/>
      <c r="O111" s="106"/>
    </row>
    <row r="112" s="1" customFormat="1" ht="24.95" customHeight="1" spans="1:15">
      <c r="A112" s="18"/>
      <c r="B112" s="24"/>
      <c r="C112" s="50"/>
      <c r="D112" s="26"/>
      <c r="E112" s="24"/>
      <c r="F112" s="24"/>
      <c r="G112" s="24"/>
      <c r="H112" s="47"/>
      <c r="I112" s="50">
        <v>1397.19</v>
      </c>
      <c r="J112" s="76" t="s">
        <v>161</v>
      </c>
      <c r="K112" s="76" t="s">
        <v>162</v>
      </c>
      <c r="L112" s="76">
        <v>13306045699</v>
      </c>
      <c r="M112" s="25"/>
      <c r="N112" s="24"/>
      <c r="O112" s="106"/>
    </row>
    <row r="113" s="1" customFormat="1" ht="24.95" customHeight="1" spans="1:15">
      <c r="A113" s="18"/>
      <c r="B113" s="28"/>
      <c r="C113" s="50"/>
      <c r="D113" s="30"/>
      <c r="E113" s="28"/>
      <c r="F113" s="28"/>
      <c r="G113" s="28"/>
      <c r="H113" s="49"/>
      <c r="I113" s="50">
        <v>1257</v>
      </c>
      <c r="J113" s="85" t="s">
        <v>163</v>
      </c>
      <c r="K113" s="86"/>
      <c r="L113" s="87"/>
      <c r="M113" s="29"/>
      <c r="N113" s="28"/>
      <c r="O113" s="107"/>
    </row>
    <row r="114" s="1" customFormat="1" ht="24.95" customHeight="1" spans="1:15">
      <c r="A114" s="18"/>
      <c r="B114" s="20">
        <v>37</v>
      </c>
      <c r="C114" s="50" t="s">
        <v>176</v>
      </c>
      <c r="D114" s="22" t="s">
        <v>177</v>
      </c>
      <c r="E114" s="20" t="s">
        <v>156</v>
      </c>
      <c r="F114" s="20">
        <v>964</v>
      </c>
      <c r="G114" s="20">
        <v>1156</v>
      </c>
      <c r="H114" s="45">
        <f>F114*G114</f>
        <v>1114384</v>
      </c>
      <c r="I114" s="50">
        <v>1349.54</v>
      </c>
      <c r="J114" s="76" t="s">
        <v>157</v>
      </c>
      <c r="K114" s="76" t="s">
        <v>158</v>
      </c>
      <c r="L114" s="76">
        <v>13055501171</v>
      </c>
      <c r="M114" s="21" t="s">
        <v>32</v>
      </c>
      <c r="N114" s="20">
        <f t="shared" ref="N114" si="15">G114</f>
        <v>1156</v>
      </c>
      <c r="O114" s="105"/>
    </row>
    <row r="115" s="1" customFormat="1" ht="24.95" customHeight="1" spans="1:15">
      <c r="A115" s="18"/>
      <c r="B115" s="24"/>
      <c r="C115" s="50"/>
      <c r="D115" s="26"/>
      <c r="E115" s="24"/>
      <c r="F115" s="24"/>
      <c r="G115" s="24"/>
      <c r="H115" s="47"/>
      <c r="I115" s="50">
        <v>1409.05</v>
      </c>
      <c r="J115" s="76" t="s">
        <v>159</v>
      </c>
      <c r="K115" s="76" t="s">
        <v>160</v>
      </c>
      <c r="L115" s="76">
        <v>13599503638</v>
      </c>
      <c r="M115" s="25"/>
      <c r="N115" s="24"/>
      <c r="O115" s="106"/>
    </row>
    <row r="116" s="1" customFormat="1" ht="24.95" customHeight="1" spans="1:15">
      <c r="A116" s="18"/>
      <c r="B116" s="24"/>
      <c r="C116" s="50"/>
      <c r="D116" s="26"/>
      <c r="E116" s="24"/>
      <c r="F116" s="24"/>
      <c r="G116" s="24"/>
      <c r="H116" s="47"/>
      <c r="I116" s="50">
        <v>1285.31</v>
      </c>
      <c r="J116" s="76" t="s">
        <v>161</v>
      </c>
      <c r="K116" s="76" t="s">
        <v>162</v>
      </c>
      <c r="L116" s="76">
        <v>13306045699</v>
      </c>
      <c r="M116" s="25"/>
      <c r="N116" s="24"/>
      <c r="O116" s="106"/>
    </row>
    <row r="117" s="1" customFormat="1" ht="24.95" customHeight="1" spans="1:15">
      <c r="A117" s="18"/>
      <c r="B117" s="28"/>
      <c r="C117" s="50"/>
      <c r="D117" s="30"/>
      <c r="E117" s="28"/>
      <c r="F117" s="28"/>
      <c r="G117" s="28"/>
      <c r="H117" s="49"/>
      <c r="I117" s="50">
        <v>1156</v>
      </c>
      <c r="J117" s="85" t="s">
        <v>163</v>
      </c>
      <c r="K117" s="86"/>
      <c r="L117" s="87"/>
      <c r="M117" s="29"/>
      <c r="N117" s="28"/>
      <c r="O117" s="107"/>
    </row>
    <row r="118" s="1" customFormat="1" ht="14.25" spans="1:15">
      <c r="A118" s="18"/>
      <c r="B118" s="20">
        <v>38</v>
      </c>
      <c r="C118" s="50" t="s">
        <v>178</v>
      </c>
      <c r="D118" s="22" t="s">
        <v>179</v>
      </c>
      <c r="E118" s="20" t="s">
        <v>180</v>
      </c>
      <c r="F118" s="20">
        <v>10</v>
      </c>
      <c r="G118" s="108">
        <f>ROUND(I119*0.95,0)</f>
        <v>1816</v>
      </c>
      <c r="H118" s="45">
        <f>F118*G118</f>
        <v>18160</v>
      </c>
      <c r="I118" s="114">
        <f>2500</f>
        <v>2500</v>
      </c>
      <c r="J118" s="76" t="s">
        <v>181</v>
      </c>
      <c r="K118" s="76" t="s">
        <v>182</v>
      </c>
      <c r="L118" s="76">
        <v>18906976555</v>
      </c>
      <c r="M118" s="21" t="s">
        <v>131</v>
      </c>
      <c r="N118" s="20">
        <f t="shared" ref="N118" si="16">G118</f>
        <v>1816</v>
      </c>
      <c r="O118" s="105"/>
    </row>
    <row r="119" s="1" customFormat="1" ht="14.25" spans="1:15">
      <c r="A119" s="18"/>
      <c r="B119" s="24"/>
      <c r="C119" s="50"/>
      <c r="D119" s="26"/>
      <c r="E119" s="24"/>
      <c r="F119" s="24"/>
      <c r="G119" s="109"/>
      <c r="H119" s="47"/>
      <c r="I119" s="114">
        <f>2197*0.87</f>
        <v>1911.39</v>
      </c>
      <c r="J119" s="76" t="s">
        <v>183</v>
      </c>
      <c r="K119" s="76" t="s">
        <v>184</v>
      </c>
      <c r="L119" s="76">
        <v>17706978010</v>
      </c>
      <c r="M119" s="25"/>
      <c r="N119" s="24"/>
      <c r="O119" s="106"/>
    </row>
    <row r="120" s="1" customFormat="1" ht="14.25" spans="1:15">
      <c r="A120" s="18"/>
      <c r="B120" s="28"/>
      <c r="C120" s="50"/>
      <c r="D120" s="30"/>
      <c r="E120" s="28"/>
      <c r="F120" s="28"/>
      <c r="G120" s="110"/>
      <c r="H120" s="49"/>
      <c r="I120" s="114">
        <v>1930</v>
      </c>
      <c r="J120" s="76" t="s">
        <v>185</v>
      </c>
      <c r="K120" s="76" t="s">
        <v>186</v>
      </c>
      <c r="L120" s="76">
        <v>13806958133</v>
      </c>
      <c r="M120" s="29"/>
      <c r="N120" s="28"/>
      <c r="O120" s="107"/>
    </row>
    <row r="121" s="1" customFormat="1" ht="14.25" spans="1:15">
      <c r="A121" s="18"/>
      <c r="B121" s="20">
        <v>39</v>
      </c>
      <c r="C121" s="50" t="s">
        <v>178</v>
      </c>
      <c r="D121" s="22" t="s">
        <v>187</v>
      </c>
      <c r="E121" s="20" t="s">
        <v>180</v>
      </c>
      <c r="F121" s="20">
        <v>10</v>
      </c>
      <c r="G121" s="108">
        <f>ROUND(I122*0.95,0)</f>
        <v>1294</v>
      </c>
      <c r="H121" s="45">
        <f>F121*G121</f>
        <v>12940</v>
      </c>
      <c r="I121" s="114">
        <v>1500</v>
      </c>
      <c r="J121" s="76" t="s">
        <v>181</v>
      </c>
      <c r="K121" s="76" t="s">
        <v>182</v>
      </c>
      <c r="L121" s="76">
        <v>18906976555</v>
      </c>
      <c r="M121" s="21" t="s">
        <v>131</v>
      </c>
      <c r="N121" s="20">
        <f>G121</f>
        <v>1294</v>
      </c>
      <c r="O121" s="105"/>
    </row>
    <row r="122" s="1" customFormat="1" ht="14.25" spans="1:15">
      <c r="A122" s="18"/>
      <c r="B122" s="24"/>
      <c r="C122" s="50"/>
      <c r="D122" s="26"/>
      <c r="E122" s="24"/>
      <c r="F122" s="24"/>
      <c r="G122" s="109"/>
      <c r="H122" s="47"/>
      <c r="I122" s="114">
        <f>1566*0.87</f>
        <v>1362.42</v>
      </c>
      <c r="J122" s="76" t="s">
        <v>183</v>
      </c>
      <c r="K122" s="76" t="s">
        <v>184</v>
      </c>
      <c r="L122" s="76">
        <v>17706978010</v>
      </c>
      <c r="M122" s="25"/>
      <c r="N122" s="24"/>
      <c r="O122" s="106"/>
    </row>
    <row r="123" s="1" customFormat="1" ht="14.25" spans="1:15">
      <c r="A123" s="18"/>
      <c r="B123" s="28"/>
      <c r="C123" s="50"/>
      <c r="D123" s="30"/>
      <c r="E123" s="28"/>
      <c r="F123" s="28"/>
      <c r="G123" s="110"/>
      <c r="H123" s="49"/>
      <c r="I123" s="114">
        <v>1405</v>
      </c>
      <c r="J123" s="76" t="s">
        <v>185</v>
      </c>
      <c r="K123" s="76" t="s">
        <v>186</v>
      </c>
      <c r="L123" s="76">
        <v>13806958133</v>
      </c>
      <c r="M123" s="29"/>
      <c r="N123" s="28"/>
      <c r="O123" s="107"/>
    </row>
    <row r="124" s="1" customFormat="1" ht="14.25" spans="1:15">
      <c r="A124" s="18"/>
      <c r="B124" s="20">
        <v>40</v>
      </c>
      <c r="C124" s="50" t="s">
        <v>188</v>
      </c>
      <c r="D124" s="22"/>
      <c r="E124" s="20" t="s">
        <v>180</v>
      </c>
      <c r="F124" s="20">
        <v>10</v>
      </c>
      <c r="G124" s="108">
        <f>ROUND(I124*0.95,0)</f>
        <v>786</v>
      </c>
      <c r="H124" s="45">
        <f>F124*G124</f>
        <v>7860</v>
      </c>
      <c r="I124" s="114">
        <v>827</v>
      </c>
      <c r="J124" s="76" t="s">
        <v>181</v>
      </c>
      <c r="K124" s="76" t="s">
        <v>182</v>
      </c>
      <c r="L124" s="76">
        <v>18906976555</v>
      </c>
      <c r="M124" s="21" t="s">
        <v>131</v>
      </c>
      <c r="N124" s="20">
        <f>G124</f>
        <v>786</v>
      </c>
      <c r="O124" s="105"/>
    </row>
    <row r="125" s="1" customFormat="1" ht="14.25" spans="1:15">
      <c r="A125" s="18"/>
      <c r="B125" s="24"/>
      <c r="C125" s="50"/>
      <c r="D125" s="26"/>
      <c r="E125" s="24"/>
      <c r="F125" s="24"/>
      <c r="G125" s="109"/>
      <c r="H125" s="47"/>
      <c r="I125" s="114">
        <f>1085*0.87</f>
        <v>943.95</v>
      </c>
      <c r="J125" s="76" t="s">
        <v>183</v>
      </c>
      <c r="K125" s="76" t="s">
        <v>184</v>
      </c>
      <c r="L125" s="76">
        <v>17706978010</v>
      </c>
      <c r="M125" s="25"/>
      <c r="N125" s="24"/>
      <c r="O125" s="106"/>
    </row>
    <row r="126" s="1" customFormat="1" ht="14.25" spans="1:15">
      <c r="A126" s="18"/>
      <c r="B126" s="28"/>
      <c r="C126" s="50"/>
      <c r="D126" s="30"/>
      <c r="E126" s="28"/>
      <c r="F126" s="28"/>
      <c r="G126" s="110"/>
      <c r="H126" s="49"/>
      <c r="I126" s="114">
        <v>845</v>
      </c>
      <c r="J126" s="76" t="s">
        <v>185</v>
      </c>
      <c r="K126" s="76" t="s">
        <v>186</v>
      </c>
      <c r="L126" s="76">
        <v>13806958133</v>
      </c>
      <c r="M126" s="29"/>
      <c r="N126" s="28"/>
      <c r="O126" s="107"/>
    </row>
    <row r="127" s="1" customFormat="1" ht="14.25" spans="1:15">
      <c r="A127" s="18"/>
      <c r="B127" s="20">
        <v>41</v>
      </c>
      <c r="C127" s="50" t="s">
        <v>189</v>
      </c>
      <c r="D127" s="22" t="s">
        <v>68</v>
      </c>
      <c r="E127" s="20" t="s">
        <v>180</v>
      </c>
      <c r="F127" s="20">
        <v>4</v>
      </c>
      <c r="G127" s="108">
        <f>ROUND(I129*0.9,0)</f>
        <v>19179</v>
      </c>
      <c r="H127" s="45">
        <f>F127*G127</f>
        <v>76716</v>
      </c>
      <c r="I127" s="114">
        <v>23624.85</v>
      </c>
      <c r="J127" s="76" t="s">
        <v>190</v>
      </c>
      <c r="K127" s="76" t="s">
        <v>191</v>
      </c>
      <c r="L127" s="76">
        <v>13599625182</v>
      </c>
      <c r="M127" s="21" t="s">
        <v>57</v>
      </c>
      <c r="N127" s="20">
        <f>G127</f>
        <v>19179</v>
      </c>
      <c r="O127" s="105"/>
    </row>
    <row r="128" s="1" customFormat="1" ht="14.25" spans="1:15">
      <c r="A128" s="18"/>
      <c r="B128" s="24"/>
      <c r="C128" s="50"/>
      <c r="D128" s="26"/>
      <c r="E128" s="24"/>
      <c r="F128" s="24"/>
      <c r="G128" s="109"/>
      <c r="H128" s="47"/>
      <c r="I128" s="114">
        <v>32197.83</v>
      </c>
      <c r="J128" s="76" t="s">
        <v>192</v>
      </c>
      <c r="K128" s="76" t="s">
        <v>193</v>
      </c>
      <c r="L128" s="76">
        <v>15960328220</v>
      </c>
      <c r="M128" s="25"/>
      <c r="N128" s="24"/>
      <c r="O128" s="106"/>
    </row>
    <row r="129" s="1" customFormat="1" ht="14.25" spans="1:15">
      <c r="A129" s="18"/>
      <c r="B129" s="28"/>
      <c r="C129" s="50"/>
      <c r="D129" s="30"/>
      <c r="E129" s="28"/>
      <c r="F129" s="28"/>
      <c r="G129" s="110"/>
      <c r="H129" s="49"/>
      <c r="I129" s="114">
        <v>21310</v>
      </c>
      <c r="J129" s="76" t="s">
        <v>194</v>
      </c>
      <c r="K129" s="76" t="s">
        <v>195</v>
      </c>
      <c r="L129" s="76">
        <v>18250001167</v>
      </c>
      <c r="M129" s="29"/>
      <c r="N129" s="28"/>
      <c r="O129" s="107"/>
    </row>
    <row r="130" s="1" customFormat="1" ht="14.25" spans="1:15">
      <c r="A130" s="18"/>
      <c r="B130" s="20">
        <v>42</v>
      </c>
      <c r="C130" s="50" t="s">
        <v>196</v>
      </c>
      <c r="D130" s="22" t="s">
        <v>68</v>
      </c>
      <c r="E130" s="20" t="s">
        <v>180</v>
      </c>
      <c r="F130" s="20">
        <v>4</v>
      </c>
      <c r="G130" s="20">
        <f>ROUND(I130*0.9,0)</f>
        <v>12150</v>
      </c>
      <c r="H130" s="45">
        <f>F130*G130</f>
        <v>48600</v>
      </c>
      <c r="I130" s="114">
        <v>13500</v>
      </c>
      <c r="J130" s="76" t="s">
        <v>197</v>
      </c>
      <c r="K130" s="76" t="s">
        <v>198</v>
      </c>
      <c r="L130" s="76">
        <v>13305002705</v>
      </c>
      <c r="M130" s="21" t="s">
        <v>57</v>
      </c>
      <c r="N130" s="20">
        <f>G130</f>
        <v>12150</v>
      </c>
      <c r="O130" s="105"/>
    </row>
    <row r="131" s="1" customFormat="1" ht="14.25" spans="1:15">
      <c r="A131" s="18"/>
      <c r="B131" s="24"/>
      <c r="C131" s="50"/>
      <c r="D131" s="26"/>
      <c r="E131" s="24"/>
      <c r="F131" s="24"/>
      <c r="G131" s="24"/>
      <c r="H131" s="47"/>
      <c r="I131" s="114">
        <v>14850</v>
      </c>
      <c r="J131" s="76" t="s">
        <v>199</v>
      </c>
      <c r="K131" s="76" t="s">
        <v>200</v>
      </c>
      <c r="L131" s="76" t="s">
        <v>201</v>
      </c>
      <c r="M131" s="25"/>
      <c r="N131" s="24"/>
      <c r="O131" s="106"/>
    </row>
    <row r="132" s="1" customFormat="1" ht="14.25" spans="1:15">
      <c r="A132" s="18"/>
      <c r="B132" s="28"/>
      <c r="C132" s="50"/>
      <c r="D132" s="30"/>
      <c r="E132" s="28"/>
      <c r="F132" s="28"/>
      <c r="G132" s="28"/>
      <c r="H132" s="49"/>
      <c r="I132" s="114">
        <v>14175</v>
      </c>
      <c r="J132" s="76" t="s">
        <v>202</v>
      </c>
      <c r="K132" s="76" t="s">
        <v>203</v>
      </c>
      <c r="L132" s="76">
        <v>18965900733</v>
      </c>
      <c r="M132" s="29"/>
      <c r="N132" s="28"/>
      <c r="O132" s="107"/>
    </row>
    <row r="133" s="1" customFormat="1" ht="14.25" spans="1:15">
      <c r="A133" s="18"/>
      <c r="B133" s="20">
        <v>43</v>
      </c>
      <c r="C133" s="50" t="s">
        <v>204</v>
      </c>
      <c r="D133" s="22" t="s">
        <v>205</v>
      </c>
      <c r="E133" s="20" t="s">
        <v>180</v>
      </c>
      <c r="F133" s="44">
        <v>1</v>
      </c>
      <c r="G133" s="108">
        <f>ROUND(I133*0.9,0)</f>
        <v>90219</v>
      </c>
      <c r="H133" s="45">
        <f>F133*G133</f>
        <v>90219</v>
      </c>
      <c r="I133" s="114">
        <f>115222*0.87</f>
        <v>100243.14</v>
      </c>
      <c r="J133" s="76" t="s">
        <v>190</v>
      </c>
      <c r="K133" s="76"/>
      <c r="L133" s="76">
        <v>13599625182</v>
      </c>
      <c r="M133" s="21" t="s">
        <v>57</v>
      </c>
      <c r="N133" s="20">
        <f>G133</f>
        <v>90219</v>
      </c>
      <c r="O133" s="105"/>
    </row>
    <row r="134" s="1" customFormat="1" ht="14.25" spans="1:15">
      <c r="A134" s="18"/>
      <c r="B134" s="24"/>
      <c r="C134" s="50"/>
      <c r="D134" s="26"/>
      <c r="E134" s="24"/>
      <c r="F134" s="46"/>
      <c r="G134" s="109"/>
      <c r="H134" s="47"/>
      <c r="I134" s="114">
        <v>144940</v>
      </c>
      <c r="J134" s="76" t="s">
        <v>206</v>
      </c>
      <c r="K134" s="76" t="s">
        <v>207</v>
      </c>
      <c r="L134" s="76">
        <v>13859504516</v>
      </c>
      <c r="M134" s="25"/>
      <c r="N134" s="24"/>
      <c r="O134" s="106"/>
    </row>
    <row r="135" s="1" customFormat="1" ht="14.25" spans="1:15">
      <c r="A135" s="18"/>
      <c r="B135" s="28"/>
      <c r="C135" s="50"/>
      <c r="D135" s="26"/>
      <c r="E135" s="24"/>
      <c r="F135" s="24"/>
      <c r="G135" s="110"/>
      <c r="H135" s="47"/>
      <c r="I135" s="114">
        <f>122402*0.87</f>
        <v>106489.74</v>
      </c>
      <c r="J135" s="76" t="s">
        <v>208</v>
      </c>
      <c r="K135" s="76"/>
      <c r="L135" s="76" t="s">
        <v>209</v>
      </c>
      <c r="M135" s="29"/>
      <c r="N135" s="28"/>
      <c r="O135" s="106"/>
    </row>
    <row r="136" s="1" customFormat="1" ht="16.5" spans="1:15">
      <c r="A136" s="18"/>
      <c r="B136" s="20">
        <v>44</v>
      </c>
      <c r="C136" s="50" t="s">
        <v>210</v>
      </c>
      <c r="D136" s="22" t="s">
        <v>211</v>
      </c>
      <c r="E136" s="20" t="s">
        <v>180</v>
      </c>
      <c r="F136" s="20">
        <v>4</v>
      </c>
      <c r="G136" s="108">
        <f>ROUND(I137*0.9,0)</f>
        <v>6389</v>
      </c>
      <c r="H136" s="45">
        <f>F136*G136</f>
        <v>25556</v>
      </c>
      <c r="I136" s="139">
        <v>10072</v>
      </c>
      <c r="J136" s="140" t="s">
        <v>212</v>
      </c>
      <c r="K136" s="90" t="s">
        <v>213</v>
      </c>
      <c r="L136" s="90">
        <v>18850866899</v>
      </c>
      <c r="M136" s="21" t="s">
        <v>57</v>
      </c>
      <c r="N136" s="45">
        <f>G136</f>
        <v>6389</v>
      </c>
      <c r="O136" s="141"/>
    </row>
    <row r="137" s="1" customFormat="1" ht="16.5" spans="1:15">
      <c r="A137" s="18"/>
      <c r="B137" s="24"/>
      <c r="C137" s="50"/>
      <c r="D137" s="26"/>
      <c r="E137" s="24"/>
      <c r="F137" s="24"/>
      <c r="G137" s="109"/>
      <c r="H137" s="47"/>
      <c r="I137" s="139">
        <f>8160*0.87</f>
        <v>7099.2</v>
      </c>
      <c r="J137" s="140" t="s">
        <v>214</v>
      </c>
      <c r="K137" s="90" t="s">
        <v>215</v>
      </c>
      <c r="L137" s="90">
        <v>13950000125</v>
      </c>
      <c r="M137" s="25"/>
      <c r="N137" s="24"/>
      <c r="O137" s="141"/>
    </row>
    <row r="138" s="1" customFormat="1" ht="16.5" spans="1:15">
      <c r="A138" s="18"/>
      <c r="B138" s="28"/>
      <c r="C138" s="50"/>
      <c r="D138" s="30"/>
      <c r="E138" s="28"/>
      <c r="F138" s="28"/>
      <c r="G138" s="110"/>
      <c r="H138" s="49"/>
      <c r="I138" s="139">
        <f>13500*0.87</f>
        <v>11745</v>
      </c>
      <c r="J138" s="140" t="s">
        <v>216</v>
      </c>
      <c r="K138" s="90" t="s">
        <v>217</v>
      </c>
      <c r="L138" s="90">
        <v>13850620201</v>
      </c>
      <c r="M138" s="29"/>
      <c r="N138" s="28"/>
      <c r="O138" s="141"/>
    </row>
    <row r="139" s="1" customFormat="1" ht="16.5" spans="1:15">
      <c r="A139" s="18"/>
      <c r="B139" s="20">
        <v>45</v>
      </c>
      <c r="C139" s="50" t="s">
        <v>210</v>
      </c>
      <c r="D139" s="22" t="s">
        <v>218</v>
      </c>
      <c r="E139" s="20" t="s">
        <v>180</v>
      </c>
      <c r="F139" s="20">
        <v>4</v>
      </c>
      <c r="G139" s="108">
        <f>ROUND(I140*0.9,0)</f>
        <v>4500</v>
      </c>
      <c r="H139" s="45">
        <f>F139*G139</f>
        <v>18000</v>
      </c>
      <c r="I139" s="139">
        <v>5838</v>
      </c>
      <c r="J139" s="140" t="s">
        <v>212</v>
      </c>
      <c r="K139" s="90" t="s">
        <v>213</v>
      </c>
      <c r="L139" s="90">
        <v>18850866899</v>
      </c>
      <c r="M139" s="21" t="s">
        <v>57</v>
      </c>
      <c r="N139" s="45">
        <f t="shared" ref="N139" si="17">G139</f>
        <v>4500</v>
      </c>
      <c r="O139" s="141"/>
    </row>
    <row r="140" s="1" customFormat="1" ht="16.5" spans="1:15">
      <c r="A140" s="18"/>
      <c r="B140" s="24"/>
      <c r="C140" s="50"/>
      <c r="D140" s="26"/>
      <c r="E140" s="24"/>
      <c r="F140" s="24"/>
      <c r="G140" s="109"/>
      <c r="H140" s="47"/>
      <c r="I140" s="139">
        <f>5747*0.87</f>
        <v>4999.89</v>
      </c>
      <c r="J140" s="140" t="s">
        <v>214</v>
      </c>
      <c r="K140" s="90" t="s">
        <v>215</v>
      </c>
      <c r="L140" s="90">
        <v>13950000125</v>
      </c>
      <c r="M140" s="25"/>
      <c r="N140" s="24"/>
      <c r="O140" s="141"/>
    </row>
    <row r="141" s="1" customFormat="1" ht="27.75" customHeight="1" spans="1:15">
      <c r="A141" s="18"/>
      <c r="B141" s="28"/>
      <c r="C141" s="50"/>
      <c r="D141" s="30"/>
      <c r="E141" s="28"/>
      <c r="F141" s="28"/>
      <c r="G141" s="110"/>
      <c r="H141" s="49"/>
      <c r="I141" s="139">
        <f>7920*0.87</f>
        <v>6890.4</v>
      </c>
      <c r="J141" s="140" t="s">
        <v>216</v>
      </c>
      <c r="K141" s="90" t="s">
        <v>217</v>
      </c>
      <c r="L141" s="90">
        <v>13850620201</v>
      </c>
      <c r="M141" s="29"/>
      <c r="N141" s="28"/>
      <c r="O141" s="141"/>
    </row>
    <row r="142" s="1" customFormat="1" ht="16.5" spans="1:15">
      <c r="A142" s="18"/>
      <c r="B142" s="20">
        <v>46</v>
      </c>
      <c r="C142" s="50" t="s">
        <v>219</v>
      </c>
      <c r="D142" s="22" t="s">
        <v>220</v>
      </c>
      <c r="E142" s="20" t="s">
        <v>180</v>
      </c>
      <c r="F142" s="20">
        <v>10</v>
      </c>
      <c r="G142" s="45">
        <f>I142</f>
        <v>809</v>
      </c>
      <c r="H142" s="45">
        <f t="shared" ref="H142:H148" si="18">F142*G142</f>
        <v>8090</v>
      </c>
      <c r="I142" s="139">
        <v>809</v>
      </c>
      <c r="J142" s="140" t="s">
        <v>212</v>
      </c>
      <c r="K142" s="90" t="s">
        <v>213</v>
      </c>
      <c r="L142" s="90">
        <v>18850866899</v>
      </c>
      <c r="M142" s="21" t="s">
        <v>32</v>
      </c>
      <c r="N142" s="45">
        <f t="shared" ref="N142" si="19">G142</f>
        <v>809</v>
      </c>
      <c r="O142" s="141"/>
    </row>
    <row r="143" s="1" customFormat="1" ht="16.5" spans="1:15">
      <c r="A143" s="18"/>
      <c r="B143" s="24"/>
      <c r="C143" s="50"/>
      <c r="D143" s="26"/>
      <c r="E143" s="24"/>
      <c r="F143" s="24"/>
      <c r="G143" s="24"/>
      <c r="H143" s="47"/>
      <c r="I143" s="139">
        <f>1312*0.87</f>
        <v>1141.44</v>
      </c>
      <c r="J143" s="140" t="s">
        <v>214</v>
      </c>
      <c r="K143" s="90" t="s">
        <v>215</v>
      </c>
      <c r="L143" s="90">
        <v>13950000125</v>
      </c>
      <c r="M143" s="25"/>
      <c r="N143" s="24"/>
      <c r="O143" s="141"/>
    </row>
    <row r="144" s="1" customFormat="1" ht="16.5" spans="1:15">
      <c r="A144" s="18"/>
      <c r="B144" s="28"/>
      <c r="C144" s="50"/>
      <c r="D144" s="30"/>
      <c r="E144" s="28"/>
      <c r="F144" s="28"/>
      <c r="G144" s="28"/>
      <c r="H144" s="49"/>
      <c r="I144" s="139">
        <f>1866*0.87</f>
        <v>1623.42</v>
      </c>
      <c r="J144" s="140" t="s">
        <v>216</v>
      </c>
      <c r="K144" s="90" t="s">
        <v>217</v>
      </c>
      <c r="L144" s="90">
        <v>13850620201</v>
      </c>
      <c r="M144" s="25"/>
      <c r="N144" s="28"/>
      <c r="O144" s="141"/>
    </row>
    <row r="145" s="1" customFormat="1" ht="16.5" spans="1:15">
      <c r="A145" s="18"/>
      <c r="B145" s="20">
        <v>47</v>
      </c>
      <c r="C145" s="50" t="s">
        <v>219</v>
      </c>
      <c r="D145" s="22" t="s">
        <v>221</v>
      </c>
      <c r="E145" s="20" t="s">
        <v>180</v>
      </c>
      <c r="F145" s="20">
        <v>10</v>
      </c>
      <c r="G145" s="45">
        <f>I145</f>
        <v>809</v>
      </c>
      <c r="H145" s="45">
        <f t="shared" si="18"/>
        <v>8090</v>
      </c>
      <c r="I145" s="139">
        <v>809</v>
      </c>
      <c r="J145" s="140" t="s">
        <v>212</v>
      </c>
      <c r="K145" s="90" t="s">
        <v>213</v>
      </c>
      <c r="L145" s="90">
        <v>18850866899</v>
      </c>
      <c r="M145" s="21" t="s">
        <v>32</v>
      </c>
      <c r="N145" s="45">
        <f t="shared" ref="N145" si="20">G145</f>
        <v>809</v>
      </c>
      <c r="O145" s="141"/>
    </row>
    <row r="146" s="1" customFormat="1" ht="16.5" spans="1:15">
      <c r="A146" s="18"/>
      <c r="B146" s="24"/>
      <c r="C146" s="50"/>
      <c r="D146" s="26"/>
      <c r="E146" s="24"/>
      <c r="F146" s="24"/>
      <c r="G146" s="24"/>
      <c r="H146" s="47"/>
      <c r="I146" s="139">
        <f>1312*0.87</f>
        <v>1141.44</v>
      </c>
      <c r="J146" s="140" t="s">
        <v>214</v>
      </c>
      <c r="K146" s="90" t="s">
        <v>215</v>
      </c>
      <c r="L146" s="90">
        <v>13950000125</v>
      </c>
      <c r="M146" s="25"/>
      <c r="N146" s="24"/>
      <c r="O146" s="141"/>
    </row>
    <row r="147" s="1" customFormat="1" ht="16.5" spans="1:15">
      <c r="A147" s="18"/>
      <c r="B147" s="28"/>
      <c r="C147" s="50"/>
      <c r="D147" s="30"/>
      <c r="E147" s="28"/>
      <c r="F147" s="28"/>
      <c r="G147" s="28"/>
      <c r="H147" s="49"/>
      <c r="I147" s="139">
        <f>1122*0.87</f>
        <v>976.14</v>
      </c>
      <c r="J147" s="140" t="s">
        <v>216</v>
      </c>
      <c r="K147" s="90" t="s">
        <v>217</v>
      </c>
      <c r="L147" s="90">
        <v>13850620201</v>
      </c>
      <c r="M147" s="25"/>
      <c r="N147" s="28"/>
      <c r="O147" s="141"/>
    </row>
    <row r="148" s="1" customFormat="1" ht="16.5" spans="1:15">
      <c r="A148" s="18"/>
      <c r="B148" s="20">
        <v>48</v>
      </c>
      <c r="C148" s="50" t="s">
        <v>219</v>
      </c>
      <c r="D148" s="22" t="s">
        <v>222</v>
      </c>
      <c r="E148" s="20" t="s">
        <v>180</v>
      </c>
      <c r="F148" s="20">
        <v>10</v>
      </c>
      <c r="G148" s="45">
        <f>I148</f>
        <v>629</v>
      </c>
      <c r="H148" s="45">
        <f t="shared" si="18"/>
        <v>6290</v>
      </c>
      <c r="I148" s="139">
        <v>629</v>
      </c>
      <c r="J148" s="140" t="s">
        <v>212</v>
      </c>
      <c r="K148" s="90" t="s">
        <v>213</v>
      </c>
      <c r="L148" s="90">
        <v>18850866899</v>
      </c>
      <c r="M148" s="21" t="s">
        <v>32</v>
      </c>
      <c r="N148" s="45">
        <f t="shared" ref="N148" si="21">G148</f>
        <v>629</v>
      </c>
      <c r="O148" s="141"/>
    </row>
    <row r="149" s="1" customFormat="1" ht="16.5" spans="1:15">
      <c r="A149" s="18"/>
      <c r="B149" s="24"/>
      <c r="C149" s="50"/>
      <c r="D149" s="26"/>
      <c r="E149" s="24"/>
      <c r="F149" s="24"/>
      <c r="G149" s="24"/>
      <c r="H149" s="47"/>
      <c r="I149" s="139">
        <f>911*0.87</f>
        <v>792.57</v>
      </c>
      <c r="J149" s="140" t="s">
        <v>214</v>
      </c>
      <c r="K149" s="90" t="s">
        <v>215</v>
      </c>
      <c r="L149" s="90">
        <v>13950000125</v>
      </c>
      <c r="M149" s="25"/>
      <c r="N149" s="24"/>
      <c r="O149" s="141"/>
    </row>
    <row r="150" s="1" customFormat="1" ht="16.5" spans="1:15">
      <c r="A150" s="18"/>
      <c r="B150" s="28"/>
      <c r="C150" s="50"/>
      <c r="D150" s="30"/>
      <c r="E150" s="28"/>
      <c r="F150" s="28"/>
      <c r="G150" s="28"/>
      <c r="H150" s="49"/>
      <c r="I150" s="139">
        <f>1439*0.87</f>
        <v>1251.93</v>
      </c>
      <c r="J150" s="140" t="s">
        <v>216</v>
      </c>
      <c r="K150" s="90" t="s">
        <v>217</v>
      </c>
      <c r="L150" s="90">
        <v>13850620201</v>
      </c>
      <c r="M150" s="25"/>
      <c r="N150" s="28"/>
      <c r="O150" s="141"/>
    </row>
    <row r="151" s="1" customFormat="1" ht="16.5" spans="1:15">
      <c r="A151" s="18"/>
      <c r="B151" s="20">
        <v>49</v>
      </c>
      <c r="C151" s="50" t="s">
        <v>223</v>
      </c>
      <c r="D151" s="115" t="s">
        <v>224</v>
      </c>
      <c r="E151" s="20" t="s">
        <v>137</v>
      </c>
      <c r="F151" s="20">
        <v>10</v>
      </c>
      <c r="G151" s="45">
        <f t="shared" ref="G151" si="22">I151</f>
        <v>533</v>
      </c>
      <c r="H151" s="45">
        <f t="shared" ref="H151:H154" si="23">F151*G151</f>
        <v>5330</v>
      </c>
      <c r="I151" s="139">
        <v>533</v>
      </c>
      <c r="J151" s="140" t="s">
        <v>212</v>
      </c>
      <c r="K151" s="90" t="s">
        <v>213</v>
      </c>
      <c r="L151" s="90">
        <v>18850866899</v>
      </c>
      <c r="M151" s="21" t="s">
        <v>32</v>
      </c>
      <c r="N151" s="45">
        <f t="shared" ref="N151" si="24">G151</f>
        <v>533</v>
      </c>
      <c r="O151" s="141"/>
    </row>
    <row r="152" s="1" customFormat="1" ht="16.5" spans="1:15">
      <c r="A152" s="18"/>
      <c r="B152" s="24"/>
      <c r="C152" s="50"/>
      <c r="D152" s="116"/>
      <c r="E152" s="24"/>
      <c r="F152" s="24"/>
      <c r="G152" s="24"/>
      <c r="H152" s="47"/>
      <c r="I152" s="139">
        <f>1251*0.87</f>
        <v>1088.37</v>
      </c>
      <c r="J152" s="140" t="s">
        <v>214</v>
      </c>
      <c r="K152" s="90" t="s">
        <v>215</v>
      </c>
      <c r="L152" s="90">
        <v>13950000125</v>
      </c>
      <c r="M152" s="25"/>
      <c r="N152" s="24"/>
      <c r="O152" s="141"/>
    </row>
    <row r="153" s="1" customFormat="1" ht="16.5" spans="1:15">
      <c r="A153" s="18"/>
      <c r="B153" s="28"/>
      <c r="C153" s="50"/>
      <c r="D153" s="117"/>
      <c r="E153" s="28"/>
      <c r="F153" s="28"/>
      <c r="G153" s="28"/>
      <c r="H153" s="49"/>
      <c r="I153" s="139">
        <f>1220*0.87</f>
        <v>1061.4</v>
      </c>
      <c r="J153" s="140" t="s">
        <v>216</v>
      </c>
      <c r="K153" s="90" t="s">
        <v>217</v>
      </c>
      <c r="L153" s="90">
        <v>13850620201</v>
      </c>
      <c r="M153" s="25"/>
      <c r="N153" s="28"/>
      <c r="O153" s="141"/>
    </row>
    <row r="154" s="1" customFormat="1" ht="16.5" spans="1:15">
      <c r="A154" s="18"/>
      <c r="B154" s="20">
        <v>50</v>
      </c>
      <c r="C154" s="50" t="s">
        <v>225</v>
      </c>
      <c r="D154" s="115" t="s">
        <v>226</v>
      </c>
      <c r="E154" s="20" t="s">
        <v>137</v>
      </c>
      <c r="F154" s="20">
        <v>10</v>
      </c>
      <c r="G154" s="45">
        <f t="shared" ref="G154" si="25">I154</f>
        <v>285</v>
      </c>
      <c r="H154" s="45">
        <f t="shared" si="23"/>
        <v>2850</v>
      </c>
      <c r="I154" s="139">
        <v>285</v>
      </c>
      <c r="J154" s="140" t="s">
        <v>212</v>
      </c>
      <c r="K154" s="90" t="s">
        <v>213</v>
      </c>
      <c r="L154" s="90">
        <v>18850866899</v>
      </c>
      <c r="M154" s="21" t="s">
        <v>32</v>
      </c>
      <c r="N154" s="45">
        <f t="shared" ref="N154" si="26">G154</f>
        <v>285</v>
      </c>
      <c r="O154" s="141"/>
    </row>
    <row r="155" s="1" customFormat="1" ht="16.5" spans="1:15">
      <c r="A155" s="18"/>
      <c r="B155" s="24"/>
      <c r="C155" s="50"/>
      <c r="D155" s="116"/>
      <c r="E155" s="24"/>
      <c r="F155" s="24"/>
      <c r="G155" s="24"/>
      <c r="H155" s="47"/>
      <c r="I155" s="139">
        <f>401*0.87</f>
        <v>348.87</v>
      </c>
      <c r="J155" s="140" t="s">
        <v>214</v>
      </c>
      <c r="K155" s="90" t="s">
        <v>215</v>
      </c>
      <c r="L155" s="90">
        <v>13950000125</v>
      </c>
      <c r="M155" s="25"/>
      <c r="N155" s="24"/>
      <c r="O155" s="141"/>
    </row>
    <row r="156" s="1" customFormat="1" ht="16.5" spans="1:15">
      <c r="A156" s="18"/>
      <c r="B156" s="28"/>
      <c r="C156" s="50"/>
      <c r="D156" s="117"/>
      <c r="E156" s="28"/>
      <c r="F156" s="28"/>
      <c r="G156" s="28"/>
      <c r="H156" s="49"/>
      <c r="I156" s="139">
        <f>1060*0.87</f>
        <v>922.2</v>
      </c>
      <c r="J156" s="140" t="s">
        <v>216</v>
      </c>
      <c r="K156" s="90" t="s">
        <v>217</v>
      </c>
      <c r="L156" s="90">
        <v>13850620201</v>
      </c>
      <c r="M156" s="25"/>
      <c r="N156" s="28"/>
      <c r="O156" s="141"/>
    </row>
    <row r="157" s="1" customFormat="1" ht="16.5" spans="1:15">
      <c r="A157" s="18"/>
      <c r="B157" s="20">
        <v>51</v>
      </c>
      <c r="C157" s="50" t="s">
        <v>225</v>
      </c>
      <c r="D157" s="115" t="s">
        <v>227</v>
      </c>
      <c r="E157" s="20" t="s">
        <v>137</v>
      </c>
      <c r="F157" s="20">
        <v>10</v>
      </c>
      <c r="G157" s="45">
        <f t="shared" ref="G157" si="27">I157</f>
        <v>485</v>
      </c>
      <c r="H157" s="45">
        <f t="shared" ref="H157" si="28">F157*G157</f>
        <v>4850</v>
      </c>
      <c r="I157" s="139">
        <v>485</v>
      </c>
      <c r="J157" s="140" t="s">
        <v>212</v>
      </c>
      <c r="K157" s="90" t="s">
        <v>213</v>
      </c>
      <c r="L157" s="90">
        <v>18850866899</v>
      </c>
      <c r="M157" s="21" t="s">
        <v>32</v>
      </c>
      <c r="N157" s="45">
        <f t="shared" ref="N157" si="29">G157</f>
        <v>485</v>
      </c>
      <c r="O157" s="141"/>
    </row>
    <row r="158" s="1" customFormat="1" ht="16.5" spans="1:15">
      <c r="A158" s="18"/>
      <c r="B158" s="24"/>
      <c r="C158" s="50"/>
      <c r="D158" s="116"/>
      <c r="E158" s="24"/>
      <c r="F158" s="24"/>
      <c r="G158" s="24"/>
      <c r="H158" s="47"/>
      <c r="I158" s="139">
        <f>666*0.87</f>
        <v>579.42</v>
      </c>
      <c r="J158" s="140" t="s">
        <v>214</v>
      </c>
      <c r="K158" s="90" t="s">
        <v>215</v>
      </c>
      <c r="L158" s="90">
        <v>13950000125</v>
      </c>
      <c r="M158" s="25"/>
      <c r="N158" s="24"/>
      <c r="O158" s="141"/>
    </row>
    <row r="159" s="1" customFormat="1" ht="16.5" spans="1:15">
      <c r="A159" s="18"/>
      <c r="B159" s="28"/>
      <c r="C159" s="50"/>
      <c r="D159" s="117"/>
      <c r="E159" s="28"/>
      <c r="F159" s="28"/>
      <c r="G159" s="28"/>
      <c r="H159" s="49"/>
      <c r="I159" s="139">
        <f>1709*0.87</f>
        <v>1486.83</v>
      </c>
      <c r="J159" s="140" t="s">
        <v>216</v>
      </c>
      <c r="K159" s="90" t="s">
        <v>217</v>
      </c>
      <c r="L159" s="90">
        <v>13850620201</v>
      </c>
      <c r="M159" s="25"/>
      <c r="N159" s="28"/>
      <c r="O159" s="141"/>
    </row>
    <row r="160" s="1" customFormat="1" ht="30.95" customHeight="1" spans="1:15">
      <c r="A160" s="18"/>
      <c r="B160" s="52">
        <v>52</v>
      </c>
      <c r="C160" s="21" t="s">
        <v>228</v>
      </c>
      <c r="D160" s="118" t="s">
        <v>229</v>
      </c>
      <c r="E160" s="52" t="s">
        <v>230</v>
      </c>
      <c r="F160" s="119">
        <v>6960</v>
      </c>
      <c r="G160" s="120">
        <f>ROUND(202.16/100*1.05,2)</f>
        <v>2.12</v>
      </c>
      <c r="H160" s="54">
        <f t="shared" ref="H160:H171" si="30">G160*F160</f>
        <v>14755.2</v>
      </c>
      <c r="I160" s="50" t="s">
        <v>231</v>
      </c>
      <c r="J160" s="76"/>
      <c r="K160" s="76"/>
      <c r="L160" s="76"/>
      <c r="M160" s="50" t="s">
        <v>87</v>
      </c>
      <c r="N160" s="52">
        <f t="shared" ref="N160:N171" si="31">G160</f>
        <v>2.12</v>
      </c>
      <c r="O160" s="141"/>
    </row>
    <row r="161" s="1" customFormat="1" ht="30.95" customHeight="1" spans="1:15">
      <c r="A161" s="18"/>
      <c r="B161" s="52">
        <v>53</v>
      </c>
      <c r="C161" s="21" t="s">
        <v>228</v>
      </c>
      <c r="D161" s="118" t="s">
        <v>232</v>
      </c>
      <c r="E161" s="52" t="s">
        <v>230</v>
      </c>
      <c r="F161" s="119">
        <v>4817.78</v>
      </c>
      <c r="G161" s="120">
        <f>ROUND(188.15/100*1.2,2)</f>
        <v>2.26</v>
      </c>
      <c r="H161" s="54">
        <f t="shared" si="30"/>
        <v>10888.1828</v>
      </c>
      <c r="I161" s="50" t="s">
        <v>233</v>
      </c>
      <c r="J161" s="76"/>
      <c r="K161" s="76"/>
      <c r="L161" s="76"/>
      <c r="M161" s="50" t="s">
        <v>87</v>
      </c>
      <c r="N161" s="52">
        <f t="shared" si="31"/>
        <v>2.26</v>
      </c>
      <c r="O161" s="141"/>
    </row>
    <row r="162" s="1" customFormat="1" ht="30.95" customHeight="1" spans="1:15">
      <c r="A162" s="18"/>
      <c r="B162" s="52">
        <v>54</v>
      </c>
      <c r="C162" s="21" t="s">
        <v>228</v>
      </c>
      <c r="D162" s="118" t="s">
        <v>234</v>
      </c>
      <c r="E162" s="52" t="s">
        <v>230</v>
      </c>
      <c r="F162" s="119">
        <v>6922.022</v>
      </c>
      <c r="G162" s="120">
        <f>ROUND(110.81/100*1.2,2)</f>
        <v>1.33</v>
      </c>
      <c r="H162" s="54">
        <f t="shared" si="30"/>
        <v>9206.28926</v>
      </c>
      <c r="I162" s="50" t="s">
        <v>235</v>
      </c>
      <c r="J162" s="76"/>
      <c r="K162" s="76"/>
      <c r="L162" s="76"/>
      <c r="M162" s="50" t="s">
        <v>87</v>
      </c>
      <c r="N162" s="52">
        <f t="shared" si="31"/>
        <v>1.33</v>
      </c>
      <c r="O162" s="141"/>
    </row>
    <row r="163" s="1" customFormat="1" ht="30.95" customHeight="1" spans="1:15">
      <c r="A163" s="18"/>
      <c r="B163" s="52">
        <v>55</v>
      </c>
      <c r="C163" s="21" t="s">
        <v>228</v>
      </c>
      <c r="D163" s="118" t="s">
        <v>236</v>
      </c>
      <c r="E163" s="52" t="s">
        <v>230</v>
      </c>
      <c r="F163" s="119">
        <v>2512.13</v>
      </c>
      <c r="G163" s="120">
        <f>ROUND(1.2409*1.03,2)</f>
        <v>1.28</v>
      </c>
      <c r="H163" s="54">
        <f t="shared" si="30"/>
        <v>3215.5264</v>
      </c>
      <c r="I163" s="50" t="s">
        <v>237</v>
      </c>
      <c r="J163" s="76"/>
      <c r="K163" s="76"/>
      <c r="L163" s="76"/>
      <c r="M163" s="50" t="s">
        <v>87</v>
      </c>
      <c r="N163" s="52">
        <f t="shared" si="31"/>
        <v>1.28</v>
      </c>
      <c r="O163" s="141"/>
    </row>
    <row r="164" s="1" customFormat="1" ht="30.95" customHeight="1" spans="1:15">
      <c r="A164" s="18"/>
      <c r="B164" s="52">
        <v>56</v>
      </c>
      <c r="C164" s="21" t="s">
        <v>228</v>
      </c>
      <c r="D164" s="118" t="s">
        <v>238</v>
      </c>
      <c r="E164" s="52" t="s">
        <v>230</v>
      </c>
      <c r="F164" s="119">
        <v>2637.73</v>
      </c>
      <c r="G164" s="120">
        <f>ROUND(2.0216*1.03,2)</f>
        <v>2.08</v>
      </c>
      <c r="H164" s="54">
        <f t="shared" si="30"/>
        <v>5486.4784</v>
      </c>
      <c r="I164" s="50" t="s">
        <v>239</v>
      </c>
      <c r="J164" s="76"/>
      <c r="K164" s="76"/>
      <c r="L164" s="76"/>
      <c r="M164" s="50" t="s">
        <v>87</v>
      </c>
      <c r="N164" s="52">
        <f t="shared" si="31"/>
        <v>2.08</v>
      </c>
      <c r="O164" s="141"/>
    </row>
    <row r="165" s="1" customFormat="1" ht="41.25" customHeight="1" spans="1:15">
      <c r="A165" s="18"/>
      <c r="B165" s="52">
        <v>57</v>
      </c>
      <c r="C165" s="21" t="s">
        <v>228</v>
      </c>
      <c r="D165" s="118" t="s">
        <v>240</v>
      </c>
      <c r="E165" s="121" t="s">
        <v>230</v>
      </c>
      <c r="F165" s="122">
        <v>5145.12</v>
      </c>
      <c r="G165" s="120">
        <v>5.11</v>
      </c>
      <c r="H165" s="123">
        <f t="shared" si="30"/>
        <v>26291.5632</v>
      </c>
      <c r="I165" s="50" t="s">
        <v>241</v>
      </c>
      <c r="J165" s="76"/>
      <c r="K165" s="76"/>
      <c r="L165" s="76"/>
      <c r="M165" s="21" t="s">
        <v>32</v>
      </c>
      <c r="N165" s="52">
        <f t="shared" si="31"/>
        <v>5.11</v>
      </c>
      <c r="O165" s="141"/>
    </row>
    <row r="166" s="1" customFormat="1" ht="30.95" customHeight="1" spans="1:15">
      <c r="A166" s="18"/>
      <c r="B166" s="52">
        <v>58</v>
      </c>
      <c r="C166" s="21" t="s">
        <v>228</v>
      </c>
      <c r="D166" s="118" t="s">
        <v>242</v>
      </c>
      <c r="E166" s="52" t="s">
        <v>230</v>
      </c>
      <c r="F166" s="119">
        <v>779.625</v>
      </c>
      <c r="G166" s="120">
        <f>ROUND(3.0008*1.03,2)</f>
        <v>3.09</v>
      </c>
      <c r="H166" s="54">
        <f t="shared" si="30"/>
        <v>2409.04125</v>
      </c>
      <c r="I166" s="50" t="s">
        <v>243</v>
      </c>
      <c r="J166" s="76"/>
      <c r="K166" s="76"/>
      <c r="L166" s="76"/>
      <c r="M166" s="21" t="s">
        <v>87</v>
      </c>
      <c r="N166" s="52">
        <f t="shared" si="31"/>
        <v>3.09</v>
      </c>
      <c r="O166" s="141"/>
    </row>
    <row r="167" s="1" customFormat="1" ht="30.95" customHeight="1" spans="1:15">
      <c r="A167" s="18"/>
      <c r="B167" s="52">
        <v>59</v>
      </c>
      <c r="C167" s="21" t="s">
        <v>228</v>
      </c>
      <c r="D167" s="118" t="s">
        <v>244</v>
      </c>
      <c r="E167" s="121" t="s">
        <v>230</v>
      </c>
      <c r="F167" s="122">
        <v>935.55</v>
      </c>
      <c r="G167" s="120">
        <v>7.36</v>
      </c>
      <c r="H167" s="123">
        <f t="shared" si="30"/>
        <v>6885.648</v>
      </c>
      <c r="I167" s="142" t="s">
        <v>245</v>
      </c>
      <c r="J167" s="143"/>
      <c r="K167" s="143"/>
      <c r="L167" s="143"/>
      <c r="M167" s="21" t="s">
        <v>87</v>
      </c>
      <c r="N167" s="52">
        <f t="shared" si="31"/>
        <v>7.36</v>
      </c>
      <c r="O167" s="105"/>
    </row>
    <row r="168" s="1" customFormat="1" ht="41.25" customHeight="1" spans="1:15">
      <c r="A168" s="18"/>
      <c r="B168" s="52">
        <v>60</v>
      </c>
      <c r="C168" s="21" t="s">
        <v>228</v>
      </c>
      <c r="D168" s="118" t="s">
        <v>246</v>
      </c>
      <c r="E168" s="121" t="s">
        <v>230</v>
      </c>
      <c r="F168" s="122">
        <v>1395.53</v>
      </c>
      <c r="G168" s="120">
        <v>14.09</v>
      </c>
      <c r="H168" s="123">
        <f t="shared" si="30"/>
        <v>19663.0177</v>
      </c>
      <c r="I168" s="50" t="s">
        <v>247</v>
      </c>
      <c r="J168" s="76"/>
      <c r="K168" s="76"/>
      <c r="L168" s="76"/>
      <c r="M168" s="21" t="s">
        <v>32</v>
      </c>
      <c r="N168" s="52">
        <f t="shared" si="31"/>
        <v>14.09</v>
      </c>
      <c r="O168" s="141"/>
    </row>
    <row r="169" s="1" customFormat="1" ht="30.95" customHeight="1" spans="1:15">
      <c r="A169" s="18"/>
      <c r="B169" s="52">
        <v>61</v>
      </c>
      <c r="C169" s="21" t="s">
        <v>228</v>
      </c>
      <c r="D169" s="118" t="s">
        <v>248</v>
      </c>
      <c r="E169" s="121" t="s">
        <v>230</v>
      </c>
      <c r="F169" s="122">
        <v>2160</v>
      </c>
      <c r="G169" s="120">
        <v>5.98</v>
      </c>
      <c r="H169" s="123">
        <f t="shared" si="30"/>
        <v>12916.8</v>
      </c>
      <c r="I169" s="142" t="s">
        <v>249</v>
      </c>
      <c r="J169" s="143"/>
      <c r="K169" s="143"/>
      <c r="L169" s="143"/>
      <c r="M169" s="21" t="s">
        <v>87</v>
      </c>
      <c r="N169" s="52">
        <f t="shared" si="31"/>
        <v>5.98</v>
      </c>
      <c r="O169" s="141"/>
    </row>
    <row r="170" s="1" customFormat="1" ht="30.95" customHeight="1" spans="1:15">
      <c r="A170" s="18"/>
      <c r="B170" s="52">
        <v>62</v>
      </c>
      <c r="C170" s="21" t="s">
        <v>228</v>
      </c>
      <c r="D170" s="118" t="s">
        <v>250</v>
      </c>
      <c r="E170" s="52" t="s">
        <v>230</v>
      </c>
      <c r="F170" s="119">
        <v>2650.725</v>
      </c>
      <c r="G170" s="120">
        <f>ROUND(3.0008*1.03,2)</f>
        <v>3.09</v>
      </c>
      <c r="H170" s="54">
        <f t="shared" si="30"/>
        <v>8190.74025</v>
      </c>
      <c r="I170" s="50" t="s">
        <v>251</v>
      </c>
      <c r="J170" s="76"/>
      <c r="K170" s="76"/>
      <c r="L170" s="76"/>
      <c r="M170" s="50" t="s">
        <v>87</v>
      </c>
      <c r="N170" s="52">
        <f t="shared" si="31"/>
        <v>3.09</v>
      </c>
      <c r="O170" s="105"/>
    </row>
    <row r="171" s="1" customFormat="1" ht="40.5" customHeight="1" spans="1:15">
      <c r="A171" s="18"/>
      <c r="B171" s="52">
        <v>63</v>
      </c>
      <c r="C171" s="21" t="s">
        <v>228</v>
      </c>
      <c r="D171" s="118" t="s">
        <v>252</v>
      </c>
      <c r="E171" s="121" t="s">
        <v>230</v>
      </c>
      <c r="F171" s="122">
        <v>935.55</v>
      </c>
      <c r="G171" s="120">
        <v>10.1</v>
      </c>
      <c r="H171" s="123">
        <f t="shared" si="30"/>
        <v>9449.055</v>
      </c>
      <c r="I171" s="50" t="s">
        <v>253</v>
      </c>
      <c r="J171" s="76"/>
      <c r="K171" s="76"/>
      <c r="L171" s="76"/>
      <c r="M171" s="21" t="s">
        <v>32</v>
      </c>
      <c r="N171" s="52">
        <f t="shared" si="31"/>
        <v>10.1</v>
      </c>
      <c r="O171" s="141"/>
    </row>
    <row r="172" s="1" customFormat="1" ht="40.5" customHeight="1" spans="1:15">
      <c r="A172" s="18"/>
      <c r="B172" s="52">
        <v>64</v>
      </c>
      <c r="C172" s="21" t="s">
        <v>228</v>
      </c>
      <c r="D172" s="118" t="s">
        <v>254</v>
      </c>
      <c r="E172" s="121" t="s">
        <v>230</v>
      </c>
      <c r="F172" s="122">
        <v>207.05</v>
      </c>
      <c r="G172" s="120">
        <v>102.34</v>
      </c>
      <c r="H172" s="123">
        <f t="shared" ref="H172:H182" si="32">G172*F172</f>
        <v>21189.497</v>
      </c>
      <c r="I172" s="50" t="s">
        <v>255</v>
      </c>
      <c r="J172" s="76"/>
      <c r="K172" s="76"/>
      <c r="L172" s="76"/>
      <c r="M172" s="21" t="s">
        <v>32</v>
      </c>
      <c r="N172" s="52">
        <f t="shared" ref="N172:N183" si="33">G172</f>
        <v>102.34</v>
      </c>
      <c r="O172" s="141"/>
    </row>
    <row r="173" s="1" customFormat="1" ht="40.5" customHeight="1" spans="1:15">
      <c r="A173" s="18"/>
      <c r="B173" s="52">
        <v>65</v>
      </c>
      <c r="C173" s="21" t="s">
        <v>228</v>
      </c>
      <c r="D173" s="118" t="s">
        <v>256</v>
      </c>
      <c r="E173" s="121" t="s">
        <v>230</v>
      </c>
      <c r="F173" s="122">
        <v>207.05</v>
      </c>
      <c r="G173" s="120">
        <v>29.23</v>
      </c>
      <c r="H173" s="123">
        <f t="shared" si="32"/>
        <v>6052.0715</v>
      </c>
      <c r="I173" s="50" t="s">
        <v>257</v>
      </c>
      <c r="J173" s="76"/>
      <c r="K173" s="76"/>
      <c r="L173" s="76"/>
      <c r="M173" s="21" t="s">
        <v>32</v>
      </c>
      <c r="N173" s="52">
        <f t="shared" si="33"/>
        <v>29.23</v>
      </c>
      <c r="O173" s="141"/>
    </row>
    <row r="174" s="1" customFormat="1" ht="30.95" customHeight="1" spans="1:15">
      <c r="A174" s="18"/>
      <c r="B174" s="52">
        <v>66</v>
      </c>
      <c r="C174" s="21" t="s">
        <v>228</v>
      </c>
      <c r="D174" s="118" t="s">
        <v>258</v>
      </c>
      <c r="E174" s="52" t="s">
        <v>230</v>
      </c>
      <c r="F174" s="119">
        <v>4902.298</v>
      </c>
      <c r="G174" s="120">
        <v>87.87</v>
      </c>
      <c r="H174" s="54">
        <f t="shared" si="32"/>
        <v>430764.92526</v>
      </c>
      <c r="I174" s="50" t="s">
        <v>259</v>
      </c>
      <c r="J174" s="76"/>
      <c r="K174" s="76"/>
      <c r="L174" s="76"/>
      <c r="M174" s="50" t="s">
        <v>87</v>
      </c>
      <c r="N174" s="52">
        <f t="shared" si="33"/>
        <v>87.87</v>
      </c>
      <c r="O174" s="141"/>
    </row>
    <row r="175" s="1" customFormat="1" ht="30.95" customHeight="1" spans="1:15">
      <c r="A175" s="18"/>
      <c r="B175" s="52">
        <v>67</v>
      </c>
      <c r="C175" s="21" t="s">
        <v>228</v>
      </c>
      <c r="D175" s="118" t="s">
        <v>260</v>
      </c>
      <c r="E175" s="121" t="s">
        <v>230</v>
      </c>
      <c r="F175" s="122">
        <v>962.783</v>
      </c>
      <c r="G175" s="120">
        <v>307.22</v>
      </c>
      <c r="H175" s="123">
        <f t="shared" si="32"/>
        <v>295786.19326</v>
      </c>
      <c r="I175" s="142" t="s">
        <v>261</v>
      </c>
      <c r="J175" s="143"/>
      <c r="K175" s="143"/>
      <c r="L175" s="143"/>
      <c r="M175" s="21" t="s">
        <v>87</v>
      </c>
      <c r="N175" s="52">
        <f t="shared" si="33"/>
        <v>307.22</v>
      </c>
      <c r="O175" s="141"/>
    </row>
    <row r="176" s="1" customFormat="1" ht="30.95" customHeight="1" spans="1:15">
      <c r="A176" s="18"/>
      <c r="B176" s="52">
        <v>68</v>
      </c>
      <c r="C176" s="21" t="s">
        <v>228</v>
      </c>
      <c r="D176" s="118" t="s">
        <v>262</v>
      </c>
      <c r="E176" s="121" t="s">
        <v>230</v>
      </c>
      <c r="F176" s="122">
        <v>962.783</v>
      </c>
      <c r="G176" s="120">
        <v>97.68</v>
      </c>
      <c r="H176" s="123">
        <f t="shared" si="32"/>
        <v>94044.64344</v>
      </c>
      <c r="I176" s="142" t="s">
        <v>263</v>
      </c>
      <c r="J176" s="143"/>
      <c r="K176" s="143"/>
      <c r="L176" s="143"/>
      <c r="M176" s="21" t="s">
        <v>87</v>
      </c>
      <c r="N176" s="52">
        <f t="shared" si="33"/>
        <v>97.68</v>
      </c>
      <c r="O176" s="105"/>
    </row>
    <row r="177" s="1" customFormat="1" ht="30.95" customHeight="1" spans="1:15">
      <c r="A177" s="18"/>
      <c r="B177" s="52">
        <v>69</v>
      </c>
      <c r="C177" s="21" t="s">
        <v>228</v>
      </c>
      <c r="D177" s="118" t="s">
        <v>264</v>
      </c>
      <c r="E177" s="121" t="s">
        <v>230</v>
      </c>
      <c r="F177" s="122">
        <v>155.29</v>
      </c>
      <c r="G177" s="120">
        <v>85.47</v>
      </c>
      <c r="H177" s="123">
        <f t="shared" si="32"/>
        <v>13272.6363</v>
      </c>
      <c r="I177" s="142" t="s">
        <v>265</v>
      </c>
      <c r="J177" s="143"/>
      <c r="K177" s="143"/>
      <c r="L177" s="143"/>
      <c r="M177" s="21" t="s">
        <v>87</v>
      </c>
      <c r="N177" s="52">
        <f t="shared" si="33"/>
        <v>85.47</v>
      </c>
      <c r="O177" s="141"/>
    </row>
    <row r="178" s="1" customFormat="1" ht="30.95" customHeight="1" spans="1:15">
      <c r="A178" s="18"/>
      <c r="B178" s="52">
        <v>70</v>
      </c>
      <c r="C178" s="21" t="s">
        <v>228</v>
      </c>
      <c r="D178" s="118" t="s">
        <v>266</v>
      </c>
      <c r="E178" s="52" t="s">
        <v>230</v>
      </c>
      <c r="F178" s="119">
        <v>2070.5</v>
      </c>
      <c r="G178" s="120">
        <f>ROUND(57.83*1.05,2)</f>
        <v>60.72</v>
      </c>
      <c r="H178" s="54">
        <f t="shared" si="32"/>
        <v>125720.76</v>
      </c>
      <c r="I178" s="50" t="s">
        <v>267</v>
      </c>
      <c r="J178" s="76"/>
      <c r="K178" s="76"/>
      <c r="L178" s="76"/>
      <c r="M178" s="50" t="s">
        <v>87</v>
      </c>
      <c r="N178" s="52">
        <f t="shared" si="33"/>
        <v>60.72</v>
      </c>
      <c r="O178" s="141"/>
    </row>
    <row r="179" s="1" customFormat="1" ht="30.95" customHeight="1" spans="1:15">
      <c r="A179" s="18"/>
      <c r="B179" s="52">
        <v>71</v>
      </c>
      <c r="C179" s="21" t="s">
        <v>228</v>
      </c>
      <c r="D179" s="118" t="s">
        <v>268</v>
      </c>
      <c r="E179" s="52" t="s">
        <v>230</v>
      </c>
      <c r="F179" s="119">
        <v>103.525</v>
      </c>
      <c r="G179" s="120">
        <f>ROUND(6.83*1.05,2)</f>
        <v>7.17</v>
      </c>
      <c r="H179" s="54">
        <f t="shared" si="32"/>
        <v>742.27425</v>
      </c>
      <c r="I179" s="50" t="s">
        <v>269</v>
      </c>
      <c r="J179" s="76"/>
      <c r="K179" s="76"/>
      <c r="L179" s="76"/>
      <c r="M179" s="50" t="s">
        <v>87</v>
      </c>
      <c r="N179" s="52">
        <f t="shared" si="33"/>
        <v>7.17</v>
      </c>
      <c r="O179" s="141"/>
    </row>
    <row r="180" s="1" customFormat="1" ht="30.95" customHeight="1" spans="1:15">
      <c r="A180" s="18"/>
      <c r="B180" s="52">
        <v>72</v>
      </c>
      <c r="C180" s="21" t="s">
        <v>228</v>
      </c>
      <c r="D180" s="118" t="s">
        <v>270</v>
      </c>
      <c r="E180" s="52" t="s">
        <v>230</v>
      </c>
      <c r="F180" s="119">
        <v>4141</v>
      </c>
      <c r="G180" s="120">
        <f>ROUND(6.83*1.2,2)</f>
        <v>8.2</v>
      </c>
      <c r="H180" s="54">
        <f t="shared" si="32"/>
        <v>33956.2</v>
      </c>
      <c r="I180" s="50" t="s">
        <v>271</v>
      </c>
      <c r="J180" s="76"/>
      <c r="K180" s="76"/>
      <c r="L180" s="76"/>
      <c r="M180" s="50" t="s">
        <v>87</v>
      </c>
      <c r="N180" s="52">
        <f t="shared" si="33"/>
        <v>8.2</v>
      </c>
      <c r="O180" s="141"/>
    </row>
    <row r="181" s="1" customFormat="1" ht="30.95" customHeight="1" spans="1:15">
      <c r="A181" s="18"/>
      <c r="B181" s="52">
        <v>73</v>
      </c>
      <c r="C181" s="21" t="s">
        <v>228</v>
      </c>
      <c r="D181" s="118" t="s">
        <v>272</v>
      </c>
      <c r="E181" s="52" t="s">
        <v>230</v>
      </c>
      <c r="F181" s="119">
        <v>1035.25</v>
      </c>
      <c r="G181" s="120">
        <f>ROUND(11.39*1.05,2)</f>
        <v>11.96</v>
      </c>
      <c r="H181" s="54">
        <f t="shared" si="32"/>
        <v>12381.59</v>
      </c>
      <c r="I181" s="50" t="s">
        <v>273</v>
      </c>
      <c r="J181" s="76"/>
      <c r="K181" s="76"/>
      <c r="L181" s="76"/>
      <c r="M181" s="50" t="s">
        <v>87</v>
      </c>
      <c r="N181" s="52">
        <f t="shared" si="33"/>
        <v>11.96</v>
      </c>
      <c r="O181" s="141"/>
    </row>
    <row r="182" s="1" customFormat="1" ht="30.95" customHeight="1" spans="1:15">
      <c r="A182" s="18"/>
      <c r="B182" s="52">
        <v>74</v>
      </c>
      <c r="C182" s="21" t="s">
        <v>228</v>
      </c>
      <c r="D182" s="118" t="s">
        <v>274</v>
      </c>
      <c r="E182" s="52" t="s">
        <v>230</v>
      </c>
      <c r="F182" s="119">
        <v>310.575</v>
      </c>
      <c r="G182" s="120">
        <f>ROUND(16.58*1.05,2)</f>
        <v>17.41</v>
      </c>
      <c r="H182" s="54">
        <f t="shared" si="32"/>
        <v>5407.11075</v>
      </c>
      <c r="I182" s="50" t="s">
        <v>275</v>
      </c>
      <c r="J182" s="76"/>
      <c r="K182" s="76"/>
      <c r="L182" s="76"/>
      <c r="M182" s="50" t="s">
        <v>87</v>
      </c>
      <c r="N182" s="52">
        <f t="shared" si="33"/>
        <v>17.41</v>
      </c>
      <c r="O182" s="105"/>
    </row>
    <row r="183" s="1" customFormat="1" ht="16.5" spans="1:15">
      <c r="A183" s="18"/>
      <c r="B183" s="20">
        <v>75</v>
      </c>
      <c r="C183" s="124" t="s">
        <v>276</v>
      </c>
      <c r="D183" s="125"/>
      <c r="E183" s="126" t="s">
        <v>137</v>
      </c>
      <c r="F183" s="127">
        <v>10</v>
      </c>
      <c r="G183" s="127">
        <f>I186</f>
        <v>1600</v>
      </c>
      <c r="H183" s="128">
        <f>F183*G183</f>
        <v>16000</v>
      </c>
      <c r="I183" s="139">
        <v>2630</v>
      </c>
      <c r="J183" s="144" t="s">
        <v>277</v>
      </c>
      <c r="K183" s="144" t="s">
        <v>278</v>
      </c>
      <c r="L183" s="145">
        <v>15880699954</v>
      </c>
      <c r="M183" s="146" t="s">
        <v>32</v>
      </c>
      <c r="N183" s="20">
        <f t="shared" si="33"/>
        <v>1600</v>
      </c>
      <c r="O183" s="105"/>
    </row>
    <row r="184" s="1" customFormat="1" ht="16.5" spans="1:15">
      <c r="A184" s="18"/>
      <c r="B184" s="24"/>
      <c r="C184" s="129"/>
      <c r="D184" s="130"/>
      <c r="E184" s="131"/>
      <c r="F184" s="132"/>
      <c r="G184" s="132"/>
      <c r="H184" s="133"/>
      <c r="I184" s="139">
        <v>3800</v>
      </c>
      <c r="J184" s="144" t="s">
        <v>279</v>
      </c>
      <c r="K184" s="144" t="s">
        <v>280</v>
      </c>
      <c r="L184" s="145">
        <v>15960212446</v>
      </c>
      <c r="M184" s="147"/>
      <c r="N184" s="24"/>
      <c r="O184" s="106"/>
    </row>
    <row r="185" s="1" customFormat="1" ht="14.25" spans="1:15">
      <c r="A185" s="18"/>
      <c r="B185" s="24"/>
      <c r="C185" s="129"/>
      <c r="D185" s="130"/>
      <c r="E185" s="131"/>
      <c r="F185" s="132"/>
      <c r="G185" s="132"/>
      <c r="H185" s="133"/>
      <c r="I185" s="50">
        <v>2687</v>
      </c>
      <c r="J185" s="76" t="s">
        <v>281</v>
      </c>
      <c r="K185" s="76" t="s">
        <v>282</v>
      </c>
      <c r="L185" s="76">
        <v>13655090470</v>
      </c>
      <c r="M185" s="147"/>
      <c r="N185" s="24"/>
      <c r="O185" s="106"/>
    </row>
    <row r="186" s="1" customFormat="1" ht="14.25" spans="1:15">
      <c r="A186" s="18"/>
      <c r="B186" s="24"/>
      <c r="C186" s="134"/>
      <c r="D186" s="135"/>
      <c r="E186" s="136"/>
      <c r="F186" s="137"/>
      <c r="G186" s="137"/>
      <c r="H186" s="138"/>
      <c r="I186" s="52">
        <v>1600</v>
      </c>
      <c r="J186" s="76" t="s">
        <v>283</v>
      </c>
      <c r="K186" s="76"/>
      <c r="L186" s="76"/>
      <c r="M186" s="148"/>
      <c r="N186" s="28"/>
      <c r="O186" s="107"/>
    </row>
    <row r="187" s="1" customFormat="1" ht="16.5" spans="1:15">
      <c r="A187" s="18"/>
      <c r="B187" s="20">
        <v>76</v>
      </c>
      <c r="C187" s="124" t="s">
        <v>284</v>
      </c>
      <c r="D187" s="125" t="s">
        <v>285</v>
      </c>
      <c r="E187" s="126" t="s">
        <v>137</v>
      </c>
      <c r="F187" s="127">
        <v>257</v>
      </c>
      <c r="G187" s="127">
        <f>I190</f>
        <v>700</v>
      </c>
      <c r="H187" s="128">
        <f>F187*G187</f>
        <v>179900</v>
      </c>
      <c r="I187" s="139">
        <v>1170</v>
      </c>
      <c r="J187" s="144" t="s">
        <v>277</v>
      </c>
      <c r="K187" s="144" t="s">
        <v>278</v>
      </c>
      <c r="L187" s="145">
        <v>15880699954</v>
      </c>
      <c r="M187" s="146" t="s">
        <v>32</v>
      </c>
      <c r="N187" s="20">
        <f>G187</f>
        <v>700</v>
      </c>
      <c r="O187" s="105"/>
    </row>
    <row r="188" s="1" customFormat="1" ht="16.5" spans="1:15">
      <c r="A188" s="18"/>
      <c r="B188" s="24"/>
      <c r="C188" s="129"/>
      <c r="D188" s="130"/>
      <c r="E188" s="131"/>
      <c r="F188" s="132"/>
      <c r="G188" s="132"/>
      <c r="H188" s="133"/>
      <c r="I188" s="139">
        <v>998</v>
      </c>
      <c r="J188" s="144" t="s">
        <v>279</v>
      </c>
      <c r="K188" s="144" t="s">
        <v>280</v>
      </c>
      <c r="L188" s="145">
        <v>15960212446</v>
      </c>
      <c r="M188" s="147"/>
      <c r="N188" s="24"/>
      <c r="O188" s="106"/>
    </row>
    <row r="189" s="1" customFormat="1" ht="14.25" spans="1:15">
      <c r="A189" s="18"/>
      <c r="B189" s="24"/>
      <c r="C189" s="129"/>
      <c r="D189" s="130"/>
      <c r="E189" s="131"/>
      <c r="F189" s="132"/>
      <c r="G189" s="132"/>
      <c r="H189" s="133"/>
      <c r="I189" s="50">
        <v>840</v>
      </c>
      <c r="J189" s="76" t="s">
        <v>281</v>
      </c>
      <c r="K189" s="76" t="s">
        <v>282</v>
      </c>
      <c r="L189" s="76">
        <v>13655090470</v>
      </c>
      <c r="M189" s="147"/>
      <c r="N189" s="24"/>
      <c r="O189" s="106"/>
    </row>
    <row r="190" s="1" customFormat="1" ht="14.25" spans="1:15">
      <c r="A190" s="18"/>
      <c r="B190" s="24"/>
      <c r="C190" s="134"/>
      <c r="D190" s="135"/>
      <c r="E190" s="136"/>
      <c r="F190" s="137"/>
      <c r="G190" s="137"/>
      <c r="H190" s="138"/>
      <c r="I190" s="52">
        <v>700</v>
      </c>
      <c r="J190" s="76" t="s">
        <v>283</v>
      </c>
      <c r="K190" s="76"/>
      <c r="L190" s="76"/>
      <c r="M190" s="148"/>
      <c r="N190" s="28"/>
      <c r="O190" s="107"/>
    </row>
    <row r="191" s="1" customFormat="1" ht="16.5" spans="1:15">
      <c r="A191" s="18"/>
      <c r="B191" s="20">
        <v>77</v>
      </c>
      <c r="C191" s="124" t="s">
        <v>284</v>
      </c>
      <c r="D191" s="125" t="s">
        <v>286</v>
      </c>
      <c r="E191" s="126" t="s">
        <v>137</v>
      </c>
      <c r="F191" s="127">
        <v>20</v>
      </c>
      <c r="G191" s="127">
        <f>I194</f>
        <v>800</v>
      </c>
      <c r="H191" s="128">
        <f>F191*G191</f>
        <v>16000</v>
      </c>
      <c r="I191" s="139">
        <v>1275</v>
      </c>
      <c r="J191" s="144" t="s">
        <v>277</v>
      </c>
      <c r="K191" s="144" t="s">
        <v>278</v>
      </c>
      <c r="L191" s="145">
        <v>15880699954</v>
      </c>
      <c r="M191" s="146" t="s">
        <v>32</v>
      </c>
      <c r="N191" s="20">
        <f>G191</f>
        <v>800</v>
      </c>
      <c r="O191" s="105"/>
    </row>
    <row r="192" s="1" customFormat="1" ht="16.5" spans="1:15">
      <c r="A192" s="18"/>
      <c r="B192" s="24"/>
      <c r="C192" s="129"/>
      <c r="D192" s="130"/>
      <c r="E192" s="131"/>
      <c r="F192" s="132"/>
      <c r="G192" s="132"/>
      <c r="H192" s="133"/>
      <c r="I192" s="139">
        <v>1057</v>
      </c>
      <c r="J192" s="144" t="s">
        <v>279</v>
      </c>
      <c r="K192" s="144" t="s">
        <v>280</v>
      </c>
      <c r="L192" s="145">
        <v>15960212446</v>
      </c>
      <c r="M192" s="147"/>
      <c r="N192" s="24"/>
      <c r="O192" s="106"/>
    </row>
    <row r="193" s="1" customFormat="1" ht="14.25" spans="1:15">
      <c r="A193" s="18"/>
      <c r="B193" s="24"/>
      <c r="C193" s="129"/>
      <c r="D193" s="130"/>
      <c r="E193" s="131"/>
      <c r="F193" s="132"/>
      <c r="G193" s="132"/>
      <c r="H193" s="133"/>
      <c r="I193" s="50">
        <v>968</v>
      </c>
      <c r="J193" s="76" t="s">
        <v>281</v>
      </c>
      <c r="K193" s="76" t="s">
        <v>282</v>
      </c>
      <c r="L193" s="76">
        <v>13655090470</v>
      </c>
      <c r="M193" s="147"/>
      <c r="N193" s="24"/>
      <c r="O193" s="106"/>
    </row>
    <row r="194" s="1" customFormat="1" ht="14.25" spans="1:15">
      <c r="A194" s="18"/>
      <c r="B194" s="24"/>
      <c r="C194" s="134"/>
      <c r="D194" s="135"/>
      <c r="E194" s="136"/>
      <c r="F194" s="137"/>
      <c r="G194" s="137"/>
      <c r="H194" s="138"/>
      <c r="I194" s="52">
        <v>800</v>
      </c>
      <c r="J194" s="76" t="s">
        <v>283</v>
      </c>
      <c r="K194" s="76"/>
      <c r="L194" s="76"/>
      <c r="M194" s="148"/>
      <c r="N194" s="28"/>
      <c r="O194" s="107"/>
    </row>
    <row r="195" s="1" customFormat="1" ht="16.5" spans="1:15">
      <c r="A195" s="18"/>
      <c r="B195" s="20">
        <v>78</v>
      </c>
      <c r="C195" s="124" t="s">
        <v>284</v>
      </c>
      <c r="D195" s="125" t="s">
        <v>287</v>
      </c>
      <c r="E195" s="126" t="s">
        <v>137</v>
      </c>
      <c r="F195" s="127">
        <v>197</v>
      </c>
      <c r="G195" s="127">
        <f>I198</f>
        <v>1400</v>
      </c>
      <c r="H195" s="128">
        <f>F195*G195</f>
        <v>275800</v>
      </c>
      <c r="I195" s="139">
        <v>1463</v>
      </c>
      <c r="J195" s="144" t="s">
        <v>277</v>
      </c>
      <c r="K195" s="144" t="s">
        <v>278</v>
      </c>
      <c r="L195" s="145">
        <v>15880699954</v>
      </c>
      <c r="M195" s="146" t="s">
        <v>32</v>
      </c>
      <c r="N195" s="20">
        <f>G195</f>
        <v>1400</v>
      </c>
      <c r="O195" s="105"/>
    </row>
    <row r="196" s="1" customFormat="1" ht="16.5" spans="1:15">
      <c r="A196" s="18"/>
      <c r="B196" s="24"/>
      <c r="C196" s="129"/>
      <c r="D196" s="130"/>
      <c r="E196" s="131"/>
      <c r="F196" s="132"/>
      <c r="G196" s="132"/>
      <c r="H196" s="133"/>
      <c r="I196" s="139">
        <v>1411</v>
      </c>
      <c r="J196" s="144" t="s">
        <v>279</v>
      </c>
      <c r="K196" s="144" t="s">
        <v>280</v>
      </c>
      <c r="L196" s="145">
        <v>15960212446</v>
      </c>
      <c r="M196" s="147"/>
      <c r="N196" s="24"/>
      <c r="O196" s="106"/>
    </row>
    <row r="197" s="1" customFormat="1" ht="14.25" spans="1:15">
      <c r="A197" s="18"/>
      <c r="B197" s="24"/>
      <c r="C197" s="129"/>
      <c r="D197" s="130"/>
      <c r="E197" s="131"/>
      <c r="F197" s="132"/>
      <c r="G197" s="132"/>
      <c r="H197" s="133"/>
      <c r="I197" s="50">
        <v>1708</v>
      </c>
      <c r="J197" s="76" t="s">
        <v>281</v>
      </c>
      <c r="K197" s="76" t="s">
        <v>282</v>
      </c>
      <c r="L197" s="76">
        <v>13655090470</v>
      </c>
      <c r="M197" s="147"/>
      <c r="N197" s="24"/>
      <c r="O197" s="106"/>
    </row>
    <row r="198" s="1" customFormat="1" ht="14.25" spans="1:15">
      <c r="A198" s="18"/>
      <c r="B198" s="24"/>
      <c r="C198" s="134"/>
      <c r="D198" s="135"/>
      <c r="E198" s="136"/>
      <c r="F198" s="137"/>
      <c r="G198" s="137"/>
      <c r="H198" s="138"/>
      <c r="I198" s="52">
        <v>1400</v>
      </c>
      <c r="J198" s="76" t="s">
        <v>283</v>
      </c>
      <c r="K198" s="76"/>
      <c r="L198" s="76"/>
      <c r="M198" s="148"/>
      <c r="N198" s="28"/>
      <c r="O198" s="107"/>
    </row>
    <row r="199" s="1" customFormat="1" ht="16.5" spans="1:15">
      <c r="A199" s="18"/>
      <c r="B199" s="20">
        <v>79</v>
      </c>
      <c r="C199" s="124" t="s">
        <v>288</v>
      </c>
      <c r="D199" s="125"/>
      <c r="E199" s="126" t="s">
        <v>137</v>
      </c>
      <c r="F199" s="127">
        <v>5</v>
      </c>
      <c r="G199" s="127">
        <f>I202</f>
        <v>300</v>
      </c>
      <c r="H199" s="128">
        <f>F199*G199</f>
        <v>1500</v>
      </c>
      <c r="I199" s="139">
        <v>3500</v>
      </c>
      <c r="J199" s="144" t="s">
        <v>277</v>
      </c>
      <c r="K199" s="144" t="s">
        <v>278</v>
      </c>
      <c r="L199" s="145">
        <v>15880699954</v>
      </c>
      <c r="M199" s="146" t="s">
        <v>32</v>
      </c>
      <c r="N199" s="20">
        <f>G199</f>
        <v>300</v>
      </c>
      <c r="O199" s="105"/>
    </row>
    <row r="200" s="1" customFormat="1" ht="14.25" spans="1:15">
      <c r="A200" s="18"/>
      <c r="B200" s="24"/>
      <c r="C200" s="129"/>
      <c r="D200" s="130"/>
      <c r="E200" s="131"/>
      <c r="F200" s="132"/>
      <c r="G200" s="132"/>
      <c r="H200" s="133"/>
      <c r="I200" s="50">
        <v>370</v>
      </c>
      <c r="J200" s="144" t="s">
        <v>279</v>
      </c>
      <c r="K200" s="144" t="s">
        <v>280</v>
      </c>
      <c r="L200" s="145">
        <v>15960212446</v>
      </c>
      <c r="M200" s="147"/>
      <c r="N200" s="24"/>
      <c r="O200" s="106"/>
    </row>
    <row r="201" s="1" customFormat="1" ht="14.25" spans="1:15">
      <c r="A201" s="18"/>
      <c r="B201" s="24"/>
      <c r="C201" s="129"/>
      <c r="D201" s="130"/>
      <c r="E201" s="131"/>
      <c r="F201" s="132"/>
      <c r="G201" s="132"/>
      <c r="H201" s="133"/>
      <c r="I201" s="50">
        <v>363</v>
      </c>
      <c r="J201" s="76" t="s">
        <v>281</v>
      </c>
      <c r="K201" s="76" t="s">
        <v>282</v>
      </c>
      <c r="L201" s="76">
        <v>13655090470</v>
      </c>
      <c r="M201" s="147"/>
      <c r="N201" s="24"/>
      <c r="O201" s="106"/>
    </row>
    <row r="202" s="1" customFormat="1" ht="14.25" spans="1:15">
      <c r="A202" s="18"/>
      <c r="B202" s="24"/>
      <c r="C202" s="134"/>
      <c r="D202" s="135"/>
      <c r="E202" s="136"/>
      <c r="F202" s="137"/>
      <c r="G202" s="137"/>
      <c r="H202" s="138"/>
      <c r="I202" s="52">
        <v>300</v>
      </c>
      <c r="J202" s="76" t="s">
        <v>283</v>
      </c>
      <c r="K202" s="76"/>
      <c r="L202" s="76"/>
      <c r="M202" s="148"/>
      <c r="N202" s="28"/>
      <c r="O202" s="107"/>
    </row>
    <row r="203" s="1" customFormat="1" ht="16.5" spans="1:15">
      <c r="A203" s="18"/>
      <c r="B203" s="20">
        <v>80</v>
      </c>
      <c r="C203" s="124" t="s">
        <v>289</v>
      </c>
      <c r="D203" s="125"/>
      <c r="E203" s="126" t="s">
        <v>144</v>
      </c>
      <c r="F203" s="127">
        <v>5</v>
      </c>
      <c r="G203" s="127">
        <f>I206</f>
        <v>1095</v>
      </c>
      <c r="H203" s="128">
        <f>F203*G203</f>
        <v>5475</v>
      </c>
      <c r="I203" s="139">
        <v>1300</v>
      </c>
      <c r="J203" s="144" t="s">
        <v>277</v>
      </c>
      <c r="K203" s="144" t="s">
        <v>278</v>
      </c>
      <c r="L203" s="145">
        <v>15880699954</v>
      </c>
      <c r="M203" s="146" t="s">
        <v>32</v>
      </c>
      <c r="N203" s="20">
        <f>G203</f>
        <v>1095</v>
      </c>
      <c r="O203" s="105"/>
    </row>
    <row r="204" s="1" customFormat="1" ht="14.25" spans="1:15">
      <c r="A204" s="18"/>
      <c r="B204" s="24"/>
      <c r="C204" s="129"/>
      <c r="D204" s="130"/>
      <c r="E204" s="131"/>
      <c r="F204" s="132"/>
      <c r="G204" s="132"/>
      <c r="H204" s="133"/>
      <c r="I204" s="50">
        <v>1250</v>
      </c>
      <c r="J204" s="144" t="s">
        <v>279</v>
      </c>
      <c r="K204" s="144" t="s">
        <v>280</v>
      </c>
      <c r="L204" s="145">
        <v>15960212446</v>
      </c>
      <c r="M204" s="147"/>
      <c r="N204" s="24"/>
      <c r="O204" s="106"/>
    </row>
    <row r="205" s="1" customFormat="1" ht="14.25" spans="1:15">
      <c r="A205" s="18"/>
      <c r="B205" s="24"/>
      <c r="C205" s="129"/>
      <c r="D205" s="130"/>
      <c r="E205" s="131"/>
      <c r="F205" s="132"/>
      <c r="G205" s="132"/>
      <c r="H205" s="133"/>
      <c r="I205" s="50">
        <v>1335</v>
      </c>
      <c r="J205" s="76" t="s">
        <v>281</v>
      </c>
      <c r="K205" s="76" t="s">
        <v>282</v>
      </c>
      <c r="L205" s="76">
        <v>13655090470</v>
      </c>
      <c r="M205" s="147"/>
      <c r="N205" s="24"/>
      <c r="O205" s="106"/>
    </row>
    <row r="206" s="1" customFormat="1" ht="14.25" spans="1:15">
      <c r="A206" s="18"/>
      <c r="B206" s="24"/>
      <c r="C206" s="134"/>
      <c r="D206" s="135"/>
      <c r="E206" s="136"/>
      <c r="F206" s="137"/>
      <c r="G206" s="137"/>
      <c r="H206" s="138"/>
      <c r="I206" s="52">
        <v>1095</v>
      </c>
      <c r="J206" s="76" t="s">
        <v>283</v>
      </c>
      <c r="K206" s="76"/>
      <c r="L206" s="76"/>
      <c r="M206" s="148"/>
      <c r="N206" s="28"/>
      <c r="O206" s="107"/>
    </row>
    <row r="207" s="1" customFormat="1" ht="16.5" spans="1:15">
      <c r="A207" s="18"/>
      <c r="B207" s="20">
        <v>81</v>
      </c>
      <c r="C207" s="124" t="s">
        <v>290</v>
      </c>
      <c r="D207" s="125"/>
      <c r="E207" s="126" t="s">
        <v>137</v>
      </c>
      <c r="F207" s="127">
        <v>13</v>
      </c>
      <c r="G207" s="127">
        <f>I210</f>
        <v>510</v>
      </c>
      <c r="H207" s="128">
        <f>F207*G207</f>
        <v>6630</v>
      </c>
      <c r="I207" s="139">
        <v>610</v>
      </c>
      <c r="J207" s="144" t="s">
        <v>277</v>
      </c>
      <c r="K207" s="144" t="s">
        <v>278</v>
      </c>
      <c r="L207" s="145">
        <v>15880699954</v>
      </c>
      <c r="M207" s="146" t="s">
        <v>32</v>
      </c>
      <c r="N207" s="20">
        <f>G207</f>
        <v>510</v>
      </c>
      <c r="O207" s="105"/>
    </row>
    <row r="208" s="1" customFormat="1" ht="14.25" spans="1:15">
      <c r="A208" s="18"/>
      <c r="B208" s="24"/>
      <c r="C208" s="129"/>
      <c r="D208" s="130"/>
      <c r="E208" s="131"/>
      <c r="F208" s="132"/>
      <c r="G208" s="132"/>
      <c r="H208" s="133"/>
      <c r="I208" s="50">
        <v>590</v>
      </c>
      <c r="J208" s="144" t="s">
        <v>279</v>
      </c>
      <c r="K208" s="144" t="s">
        <v>280</v>
      </c>
      <c r="L208" s="145">
        <v>15960212446</v>
      </c>
      <c r="M208" s="147"/>
      <c r="N208" s="24"/>
      <c r="O208" s="106"/>
    </row>
    <row r="209" s="1" customFormat="1" ht="14.25" spans="1:15">
      <c r="A209" s="18"/>
      <c r="B209" s="24"/>
      <c r="C209" s="129"/>
      <c r="D209" s="130"/>
      <c r="E209" s="131"/>
      <c r="F209" s="132"/>
      <c r="G209" s="132"/>
      <c r="H209" s="133"/>
      <c r="I209" s="50">
        <v>630</v>
      </c>
      <c r="J209" s="76" t="s">
        <v>281</v>
      </c>
      <c r="K209" s="76" t="s">
        <v>282</v>
      </c>
      <c r="L209" s="76">
        <v>13655090470</v>
      </c>
      <c r="M209" s="147"/>
      <c r="N209" s="24"/>
      <c r="O209" s="106"/>
    </row>
    <row r="210" s="1" customFormat="1" ht="14.25" spans="1:15">
      <c r="A210" s="18"/>
      <c r="B210" s="24"/>
      <c r="C210" s="134"/>
      <c r="D210" s="135"/>
      <c r="E210" s="136"/>
      <c r="F210" s="137"/>
      <c r="G210" s="137"/>
      <c r="H210" s="138"/>
      <c r="I210" s="52">
        <v>510</v>
      </c>
      <c r="J210" s="76" t="s">
        <v>283</v>
      </c>
      <c r="K210" s="76"/>
      <c r="L210" s="76"/>
      <c r="M210" s="148"/>
      <c r="N210" s="28"/>
      <c r="O210" s="107"/>
    </row>
    <row r="211" s="1" customFormat="1" ht="20.1" customHeight="1" spans="1:15">
      <c r="A211" s="18"/>
      <c r="B211" s="20">
        <v>82</v>
      </c>
      <c r="C211" s="124" t="s">
        <v>291</v>
      </c>
      <c r="D211" s="125" t="s">
        <v>292</v>
      </c>
      <c r="E211" s="126" t="s">
        <v>180</v>
      </c>
      <c r="F211" s="127">
        <v>10</v>
      </c>
      <c r="G211" s="127">
        <f>I214</f>
        <v>4800</v>
      </c>
      <c r="H211" s="128">
        <f>F211*G211</f>
        <v>48000</v>
      </c>
      <c r="I211" s="139">
        <v>5325</v>
      </c>
      <c r="J211" s="144" t="s">
        <v>277</v>
      </c>
      <c r="K211" s="144" t="s">
        <v>278</v>
      </c>
      <c r="L211" s="145">
        <v>15880699954</v>
      </c>
      <c r="M211" s="146" t="s">
        <v>32</v>
      </c>
      <c r="N211" s="20">
        <f>G211</f>
        <v>4800</v>
      </c>
      <c r="O211" s="105"/>
    </row>
    <row r="212" s="1" customFormat="1" ht="20.1" customHeight="1" spans="1:15">
      <c r="A212" s="18"/>
      <c r="B212" s="24"/>
      <c r="C212" s="129"/>
      <c r="D212" s="130"/>
      <c r="E212" s="131"/>
      <c r="F212" s="132"/>
      <c r="G212" s="132"/>
      <c r="H212" s="133"/>
      <c r="I212" s="50">
        <v>5150</v>
      </c>
      <c r="J212" s="144" t="s">
        <v>279</v>
      </c>
      <c r="K212" s="144" t="s">
        <v>280</v>
      </c>
      <c r="L212" s="145">
        <v>15960212446</v>
      </c>
      <c r="M212" s="147"/>
      <c r="N212" s="24"/>
      <c r="O212" s="106"/>
    </row>
    <row r="213" s="1" customFormat="1" ht="20.1" customHeight="1" spans="1:15">
      <c r="A213" s="18"/>
      <c r="B213" s="24"/>
      <c r="C213" s="129"/>
      <c r="D213" s="130"/>
      <c r="E213" s="131"/>
      <c r="F213" s="132"/>
      <c r="G213" s="132"/>
      <c r="H213" s="133"/>
      <c r="I213" s="50">
        <v>5808</v>
      </c>
      <c r="J213" s="76" t="s">
        <v>281</v>
      </c>
      <c r="K213" s="76" t="s">
        <v>282</v>
      </c>
      <c r="L213" s="76">
        <v>13655090470</v>
      </c>
      <c r="M213" s="147"/>
      <c r="N213" s="24"/>
      <c r="O213" s="106"/>
    </row>
    <row r="214" s="1" customFormat="1" ht="20.1" customHeight="1" spans="1:15">
      <c r="A214" s="18"/>
      <c r="B214" s="24"/>
      <c r="C214" s="134"/>
      <c r="D214" s="135"/>
      <c r="E214" s="136"/>
      <c r="F214" s="137"/>
      <c r="G214" s="137"/>
      <c r="H214" s="138"/>
      <c r="I214" s="52">
        <v>4800</v>
      </c>
      <c r="J214" s="76" t="s">
        <v>283</v>
      </c>
      <c r="K214" s="76"/>
      <c r="L214" s="76"/>
      <c r="M214" s="148"/>
      <c r="N214" s="28"/>
      <c r="O214" s="107"/>
    </row>
    <row r="215" s="1" customFormat="1" ht="20.1" customHeight="1" spans="1:15">
      <c r="A215" s="18"/>
      <c r="B215" s="20">
        <v>83</v>
      </c>
      <c r="C215" s="124" t="s">
        <v>293</v>
      </c>
      <c r="D215" s="125" t="s">
        <v>292</v>
      </c>
      <c r="E215" s="126" t="s">
        <v>180</v>
      </c>
      <c r="F215" s="127">
        <v>5</v>
      </c>
      <c r="G215" s="127">
        <f>I218</f>
        <v>5800</v>
      </c>
      <c r="H215" s="128">
        <f>F215*G215</f>
        <v>29000</v>
      </c>
      <c r="I215" s="139">
        <v>6998</v>
      </c>
      <c r="J215" s="144" t="s">
        <v>277</v>
      </c>
      <c r="K215" s="144" t="s">
        <v>278</v>
      </c>
      <c r="L215" s="145">
        <v>15880699954</v>
      </c>
      <c r="M215" s="146" t="s">
        <v>32</v>
      </c>
      <c r="N215" s="20">
        <f>G215</f>
        <v>5800</v>
      </c>
      <c r="O215" s="105"/>
    </row>
    <row r="216" s="1" customFormat="1" ht="20.1" customHeight="1" spans="1:15">
      <c r="A216" s="18"/>
      <c r="B216" s="24"/>
      <c r="C216" s="129"/>
      <c r="D216" s="130"/>
      <c r="E216" s="131"/>
      <c r="F216" s="132"/>
      <c r="G216" s="132"/>
      <c r="H216" s="133"/>
      <c r="I216" s="50">
        <v>7200</v>
      </c>
      <c r="J216" s="144" t="s">
        <v>279</v>
      </c>
      <c r="K216" s="144" t="s">
        <v>280</v>
      </c>
      <c r="L216" s="145">
        <v>15960212446</v>
      </c>
      <c r="M216" s="147"/>
      <c r="N216" s="24"/>
      <c r="O216" s="106"/>
    </row>
    <row r="217" s="1" customFormat="1" ht="20.1" customHeight="1" spans="1:15">
      <c r="A217" s="18"/>
      <c r="B217" s="24"/>
      <c r="C217" s="129"/>
      <c r="D217" s="130"/>
      <c r="E217" s="131"/>
      <c r="F217" s="132"/>
      <c r="G217" s="132"/>
      <c r="H217" s="133"/>
      <c r="I217" s="50">
        <v>7076</v>
      </c>
      <c r="J217" s="76" t="s">
        <v>281</v>
      </c>
      <c r="K217" s="76" t="s">
        <v>282</v>
      </c>
      <c r="L217" s="76">
        <v>13655090470</v>
      </c>
      <c r="M217" s="147"/>
      <c r="N217" s="24"/>
      <c r="O217" s="106"/>
    </row>
    <row r="218" s="1" customFormat="1" ht="20.1" customHeight="1" spans="1:15">
      <c r="A218" s="18"/>
      <c r="B218" s="24"/>
      <c r="C218" s="134"/>
      <c r="D218" s="135"/>
      <c r="E218" s="136"/>
      <c r="F218" s="137"/>
      <c r="G218" s="137"/>
      <c r="H218" s="138"/>
      <c r="I218" s="52">
        <v>5800</v>
      </c>
      <c r="J218" s="76" t="s">
        <v>283</v>
      </c>
      <c r="K218" s="76"/>
      <c r="L218" s="76"/>
      <c r="M218" s="148"/>
      <c r="N218" s="28"/>
      <c r="O218" s="107"/>
    </row>
    <row r="219" s="1" customFormat="1" ht="20.1" customHeight="1" spans="1:15">
      <c r="A219" s="18"/>
      <c r="B219" s="20">
        <v>84</v>
      </c>
      <c r="C219" s="124" t="s">
        <v>294</v>
      </c>
      <c r="D219" s="125"/>
      <c r="E219" s="126" t="s">
        <v>230</v>
      </c>
      <c r="F219" s="127">
        <v>38363.425</v>
      </c>
      <c r="G219" s="127">
        <f>I222</f>
        <v>4</v>
      </c>
      <c r="H219" s="128">
        <f>F219*G219</f>
        <v>153453.7</v>
      </c>
      <c r="I219" s="139">
        <v>5</v>
      </c>
      <c r="J219" s="144" t="s">
        <v>277</v>
      </c>
      <c r="K219" s="144" t="s">
        <v>278</v>
      </c>
      <c r="L219" s="145">
        <v>15880699954</v>
      </c>
      <c r="M219" s="146" t="s">
        <v>32</v>
      </c>
      <c r="N219" s="20">
        <f>G219</f>
        <v>4</v>
      </c>
      <c r="O219" s="105"/>
    </row>
    <row r="220" s="1" customFormat="1" ht="20.1" customHeight="1" spans="1:15">
      <c r="A220" s="18"/>
      <c r="B220" s="24"/>
      <c r="C220" s="129"/>
      <c r="D220" s="130"/>
      <c r="E220" s="131"/>
      <c r="F220" s="132"/>
      <c r="G220" s="132"/>
      <c r="H220" s="133"/>
      <c r="I220" s="50">
        <v>5.3</v>
      </c>
      <c r="J220" s="144" t="s">
        <v>279</v>
      </c>
      <c r="K220" s="144" t="s">
        <v>280</v>
      </c>
      <c r="L220" s="145">
        <v>15960212446</v>
      </c>
      <c r="M220" s="147"/>
      <c r="N220" s="24"/>
      <c r="O220" s="106"/>
    </row>
    <row r="221" s="1" customFormat="1" ht="20.1" customHeight="1" spans="1:15">
      <c r="A221" s="18"/>
      <c r="B221" s="24"/>
      <c r="C221" s="129"/>
      <c r="D221" s="130"/>
      <c r="E221" s="131"/>
      <c r="F221" s="132"/>
      <c r="G221" s="132"/>
      <c r="H221" s="133"/>
      <c r="I221" s="50">
        <v>4.9</v>
      </c>
      <c r="J221" s="76" t="s">
        <v>281</v>
      </c>
      <c r="K221" s="76" t="s">
        <v>282</v>
      </c>
      <c r="L221" s="76">
        <v>13655090470</v>
      </c>
      <c r="M221" s="147"/>
      <c r="N221" s="24"/>
      <c r="O221" s="106"/>
    </row>
    <row r="222" s="1" customFormat="1" ht="20.1" customHeight="1" spans="1:15">
      <c r="A222" s="18"/>
      <c r="B222" s="24"/>
      <c r="C222" s="134"/>
      <c r="D222" s="135"/>
      <c r="E222" s="136"/>
      <c r="F222" s="137"/>
      <c r="G222" s="137"/>
      <c r="H222" s="138"/>
      <c r="I222" s="52">
        <v>4</v>
      </c>
      <c r="J222" s="76" t="s">
        <v>283</v>
      </c>
      <c r="K222" s="76"/>
      <c r="L222" s="76"/>
      <c r="M222" s="148"/>
      <c r="N222" s="28"/>
      <c r="O222" s="107"/>
    </row>
    <row r="223" s="1" customFormat="1" ht="20.1" customHeight="1" spans="1:15">
      <c r="A223" s="18"/>
      <c r="B223" s="52">
        <v>85</v>
      </c>
      <c r="C223" s="50" t="s">
        <v>295</v>
      </c>
      <c r="D223" s="51"/>
      <c r="E223" s="52" t="s">
        <v>230</v>
      </c>
      <c r="F223" s="52">
        <v>1020</v>
      </c>
      <c r="G223" s="52">
        <v>3.86</v>
      </c>
      <c r="H223" s="54">
        <f>F223*G223</f>
        <v>3937.2</v>
      </c>
      <c r="I223" s="75" t="s">
        <v>296</v>
      </c>
      <c r="J223" s="86"/>
      <c r="K223" s="86"/>
      <c r="L223" s="87"/>
      <c r="M223" s="149" t="s">
        <v>297</v>
      </c>
      <c r="N223" s="52">
        <f>G223</f>
        <v>3.86</v>
      </c>
      <c r="O223" s="141"/>
    </row>
    <row r="224" s="1" customFormat="1" ht="20.1" customHeight="1" spans="1:15">
      <c r="A224" s="18"/>
      <c r="B224" s="20">
        <v>86</v>
      </c>
      <c r="C224" s="124" t="s">
        <v>298</v>
      </c>
      <c r="D224" s="125"/>
      <c r="E224" s="21" t="s">
        <v>137</v>
      </c>
      <c r="F224" s="127">
        <v>85</v>
      </c>
      <c r="G224" s="127">
        <f>I227</f>
        <v>71.25</v>
      </c>
      <c r="H224" s="128">
        <f>F224*G224</f>
        <v>6056.25</v>
      </c>
      <c r="I224" s="150">
        <v>80</v>
      </c>
      <c r="J224" s="144" t="s">
        <v>279</v>
      </c>
      <c r="K224" s="144" t="s">
        <v>280</v>
      </c>
      <c r="L224" s="145">
        <v>15960212446</v>
      </c>
      <c r="M224" s="146" t="s">
        <v>32</v>
      </c>
      <c r="N224" s="20">
        <f>G224</f>
        <v>71.25</v>
      </c>
      <c r="O224" s="105"/>
    </row>
    <row r="225" s="1" customFormat="1" ht="20.1" customHeight="1" spans="1:15">
      <c r="A225" s="18"/>
      <c r="B225" s="24"/>
      <c r="C225" s="129"/>
      <c r="D225" s="130"/>
      <c r="E225" s="25"/>
      <c r="F225" s="132"/>
      <c r="G225" s="132"/>
      <c r="H225" s="133"/>
      <c r="I225" s="50">
        <v>86.21</v>
      </c>
      <c r="J225" s="76" t="s">
        <v>281</v>
      </c>
      <c r="K225" s="76" t="s">
        <v>282</v>
      </c>
      <c r="L225" s="76">
        <v>13655090470</v>
      </c>
      <c r="M225" s="147"/>
      <c r="N225" s="24"/>
      <c r="O225" s="106"/>
    </row>
    <row r="226" s="1" customFormat="1" ht="20.1" customHeight="1" spans="1:15">
      <c r="A226" s="18"/>
      <c r="B226" s="24"/>
      <c r="C226" s="129"/>
      <c r="D226" s="130"/>
      <c r="E226" s="25"/>
      <c r="F226" s="132"/>
      <c r="G226" s="132"/>
      <c r="H226" s="133"/>
      <c r="I226" s="139">
        <v>82</v>
      </c>
      <c r="J226" s="144" t="s">
        <v>277</v>
      </c>
      <c r="K226" s="144" t="s">
        <v>278</v>
      </c>
      <c r="L226" s="145">
        <v>15880699954</v>
      </c>
      <c r="M226" s="147"/>
      <c r="N226" s="24"/>
      <c r="O226" s="106"/>
    </row>
    <row r="227" s="1" customFormat="1" ht="20.1" customHeight="1" spans="1:15">
      <c r="A227" s="18"/>
      <c r="B227" s="24"/>
      <c r="C227" s="134"/>
      <c r="D227" s="135"/>
      <c r="E227" s="29"/>
      <c r="F227" s="137"/>
      <c r="G227" s="137"/>
      <c r="H227" s="138"/>
      <c r="I227" s="52">
        <v>71.25</v>
      </c>
      <c r="J227" s="76" t="s">
        <v>283</v>
      </c>
      <c r="K227" s="76"/>
      <c r="L227" s="76"/>
      <c r="M227" s="148"/>
      <c r="N227" s="28"/>
      <c r="O227" s="107"/>
    </row>
    <row r="228" s="1" customFormat="1" ht="20.1" customHeight="1" spans="1:15">
      <c r="A228" s="18"/>
      <c r="B228" s="20">
        <v>87</v>
      </c>
      <c r="C228" s="124" t="s">
        <v>299</v>
      </c>
      <c r="D228" s="125"/>
      <c r="E228" s="21" t="s">
        <v>137</v>
      </c>
      <c r="F228" s="127">
        <v>30</v>
      </c>
      <c r="G228" s="127">
        <f>I231</f>
        <v>86.99</v>
      </c>
      <c r="H228" s="128">
        <f>F228*G228</f>
        <v>2609.7</v>
      </c>
      <c r="I228" s="150">
        <v>91</v>
      </c>
      <c r="J228" s="144" t="s">
        <v>279</v>
      </c>
      <c r="K228" s="144" t="s">
        <v>280</v>
      </c>
      <c r="L228" s="145">
        <v>15960212446</v>
      </c>
      <c r="M228" s="146" t="s">
        <v>32</v>
      </c>
      <c r="N228" s="20">
        <f>G228</f>
        <v>86.99</v>
      </c>
      <c r="O228" s="105"/>
    </row>
    <row r="229" s="1" customFormat="1" ht="20.1" customHeight="1" spans="1:15">
      <c r="A229" s="18"/>
      <c r="B229" s="24"/>
      <c r="C229" s="129"/>
      <c r="D229" s="130"/>
      <c r="E229" s="25"/>
      <c r="F229" s="132"/>
      <c r="G229" s="132"/>
      <c r="H229" s="133"/>
      <c r="I229" s="50">
        <v>106.13</v>
      </c>
      <c r="J229" s="76" t="s">
        <v>281</v>
      </c>
      <c r="K229" s="76" t="s">
        <v>282</v>
      </c>
      <c r="L229" s="76">
        <v>13655090470</v>
      </c>
      <c r="M229" s="147"/>
      <c r="N229" s="24"/>
      <c r="O229" s="106"/>
    </row>
    <row r="230" s="1" customFormat="1" ht="20.1" customHeight="1" spans="1:15">
      <c r="A230" s="18"/>
      <c r="B230" s="24"/>
      <c r="C230" s="129"/>
      <c r="D230" s="130"/>
      <c r="E230" s="25"/>
      <c r="F230" s="132"/>
      <c r="G230" s="132"/>
      <c r="H230" s="133"/>
      <c r="I230" s="139">
        <v>102</v>
      </c>
      <c r="J230" s="144" t="s">
        <v>277</v>
      </c>
      <c r="K230" s="144" t="s">
        <v>278</v>
      </c>
      <c r="L230" s="145">
        <v>15880699954</v>
      </c>
      <c r="M230" s="147"/>
      <c r="N230" s="24"/>
      <c r="O230" s="106"/>
    </row>
    <row r="231" s="1" customFormat="1" ht="20.1" customHeight="1" spans="1:15">
      <c r="A231" s="18"/>
      <c r="B231" s="24"/>
      <c r="C231" s="134"/>
      <c r="D231" s="135"/>
      <c r="E231" s="29"/>
      <c r="F231" s="137"/>
      <c r="G231" s="137"/>
      <c r="H231" s="138"/>
      <c r="I231" s="52">
        <v>86.99</v>
      </c>
      <c r="J231" s="76" t="s">
        <v>283</v>
      </c>
      <c r="K231" s="76"/>
      <c r="L231" s="76"/>
      <c r="M231" s="148"/>
      <c r="N231" s="28"/>
      <c r="O231" s="107"/>
    </row>
    <row r="232" s="1" customFormat="1" ht="20.1" customHeight="1" spans="1:15">
      <c r="A232" s="18"/>
      <c r="B232" s="20">
        <v>88</v>
      </c>
      <c r="C232" s="124" t="s">
        <v>300</v>
      </c>
      <c r="D232" s="125"/>
      <c r="E232" s="21" t="s">
        <v>137</v>
      </c>
      <c r="F232" s="127">
        <v>5</v>
      </c>
      <c r="G232" s="127">
        <f>I235</f>
        <v>87.12</v>
      </c>
      <c r="H232" s="128">
        <f>F232*G232</f>
        <v>435.6</v>
      </c>
      <c r="I232" s="150">
        <v>92</v>
      </c>
      <c r="J232" s="144" t="s">
        <v>279</v>
      </c>
      <c r="K232" s="144" t="s">
        <v>280</v>
      </c>
      <c r="L232" s="145">
        <v>15960212446</v>
      </c>
      <c r="M232" s="146" t="s">
        <v>32</v>
      </c>
      <c r="N232" s="20">
        <f>G232</f>
        <v>87.12</v>
      </c>
      <c r="O232" s="105"/>
    </row>
    <row r="233" s="1" customFormat="1" ht="20.1" customHeight="1" spans="1:15">
      <c r="A233" s="18"/>
      <c r="B233" s="24"/>
      <c r="C233" s="129"/>
      <c r="D233" s="130"/>
      <c r="E233" s="25"/>
      <c r="F233" s="132"/>
      <c r="G233" s="132"/>
      <c r="H233" s="133"/>
      <c r="I233" s="50">
        <v>104.54</v>
      </c>
      <c r="J233" s="76" t="s">
        <v>281</v>
      </c>
      <c r="K233" s="76" t="s">
        <v>282</v>
      </c>
      <c r="L233" s="76">
        <v>13655090470</v>
      </c>
      <c r="M233" s="147"/>
      <c r="N233" s="24"/>
      <c r="O233" s="106"/>
    </row>
    <row r="234" s="1" customFormat="1" ht="20.1" customHeight="1" spans="1:15">
      <c r="A234" s="18"/>
      <c r="B234" s="24"/>
      <c r="C234" s="129"/>
      <c r="D234" s="130"/>
      <c r="E234" s="25"/>
      <c r="F234" s="132"/>
      <c r="G234" s="132"/>
      <c r="H234" s="133"/>
      <c r="I234" s="139">
        <v>99.3</v>
      </c>
      <c r="J234" s="144" t="s">
        <v>277</v>
      </c>
      <c r="K234" s="144" t="s">
        <v>278</v>
      </c>
      <c r="L234" s="145">
        <v>15880699954</v>
      </c>
      <c r="M234" s="147"/>
      <c r="N234" s="24"/>
      <c r="O234" s="106"/>
    </row>
    <row r="235" s="1" customFormat="1" ht="20.1" customHeight="1" spans="1:15">
      <c r="A235" s="18"/>
      <c r="B235" s="24"/>
      <c r="C235" s="134"/>
      <c r="D235" s="135"/>
      <c r="E235" s="29"/>
      <c r="F235" s="137"/>
      <c r="G235" s="137"/>
      <c r="H235" s="138"/>
      <c r="I235" s="52">
        <v>87.12</v>
      </c>
      <c r="J235" s="76" t="s">
        <v>283</v>
      </c>
      <c r="K235" s="76"/>
      <c r="L235" s="76"/>
      <c r="M235" s="148"/>
      <c r="N235" s="28"/>
      <c r="O235" s="107"/>
    </row>
    <row r="236" s="1" customFormat="1" ht="20.1" customHeight="1" spans="1:15">
      <c r="A236" s="18"/>
      <c r="B236" s="20">
        <v>89</v>
      </c>
      <c r="C236" s="124" t="s">
        <v>301</v>
      </c>
      <c r="D236" s="125"/>
      <c r="E236" s="21" t="s">
        <v>137</v>
      </c>
      <c r="F236" s="127">
        <v>30</v>
      </c>
      <c r="G236" s="127">
        <f>I239</f>
        <v>86.99</v>
      </c>
      <c r="H236" s="128">
        <f>F236*G236</f>
        <v>2609.7</v>
      </c>
      <c r="I236" s="150">
        <v>95</v>
      </c>
      <c r="J236" s="144" t="s">
        <v>279</v>
      </c>
      <c r="K236" s="144" t="s">
        <v>280</v>
      </c>
      <c r="L236" s="145">
        <v>15960212446</v>
      </c>
      <c r="M236" s="146" t="s">
        <v>32</v>
      </c>
      <c r="N236" s="20">
        <f>G236</f>
        <v>86.99</v>
      </c>
      <c r="O236" s="105"/>
    </row>
    <row r="237" s="1" customFormat="1" ht="20.1" customHeight="1" spans="1:15">
      <c r="A237" s="18"/>
      <c r="B237" s="24"/>
      <c r="C237" s="129"/>
      <c r="D237" s="130"/>
      <c r="E237" s="25"/>
      <c r="F237" s="132"/>
      <c r="G237" s="132"/>
      <c r="H237" s="133"/>
      <c r="I237" s="50">
        <v>105.26</v>
      </c>
      <c r="J237" s="76" t="s">
        <v>281</v>
      </c>
      <c r="K237" s="76" t="s">
        <v>282</v>
      </c>
      <c r="L237" s="76">
        <v>13655090470</v>
      </c>
      <c r="M237" s="147"/>
      <c r="N237" s="24"/>
      <c r="O237" s="106"/>
    </row>
    <row r="238" s="1" customFormat="1" ht="20.1" customHeight="1" spans="1:15">
      <c r="A238" s="18"/>
      <c r="B238" s="24"/>
      <c r="C238" s="129"/>
      <c r="D238" s="130"/>
      <c r="E238" s="25"/>
      <c r="F238" s="132"/>
      <c r="G238" s="132"/>
      <c r="H238" s="133"/>
      <c r="I238" s="139">
        <v>105</v>
      </c>
      <c r="J238" s="144" t="s">
        <v>277</v>
      </c>
      <c r="K238" s="144" t="s">
        <v>278</v>
      </c>
      <c r="L238" s="145">
        <v>15880699954</v>
      </c>
      <c r="M238" s="147"/>
      <c r="N238" s="24"/>
      <c r="O238" s="106"/>
    </row>
    <row r="239" s="1" customFormat="1" ht="20.1" customHeight="1" spans="1:15">
      <c r="A239" s="18"/>
      <c r="B239" s="24"/>
      <c r="C239" s="134"/>
      <c r="D239" s="135"/>
      <c r="E239" s="29"/>
      <c r="F239" s="137"/>
      <c r="G239" s="137"/>
      <c r="H239" s="138"/>
      <c r="I239" s="52">
        <v>86.99</v>
      </c>
      <c r="J239" s="76" t="s">
        <v>283</v>
      </c>
      <c r="K239" s="76"/>
      <c r="L239" s="76"/>
      <c r="M239" s="148"/>
      <c r="N239" s="28"/>
      <c r="O239" s="107"/>
    </row>
    <row r="240" s="1" customFormat="1" ht="20.1" customHeight="1" spans="1:15">
      <c r="A240" s="18"/>
      <c r="B240" s="20">
        <v>90</v>
      </c>
      <c r="C240" s="124" t="s">
        <v>302</v>
      </c>
      <c r="D240" s="125"/>
      <c r="E240" s="21" t="s">
        <v>137</v>
      </c>
      <c r="F240" s="127">
        <v>26</v>
      </c>
      <c r="G240" s="127">
        <f>I243</f>
        <v>112.85</v>
      </c>
      <c r="H240" s="128">
        <f>F240*G240</f>
        <v>2934.1</v>
      </c>
      <c r="I240" s="150">
        <v>121</v>
      </c>
      <c r="J240" s="144" t="s">
        <v>279</v>
      </c>
      <c r="K240" s="144" t="s">
        <v>280</v>
      </c>
      <c r="L240" s="145">
        <v>15960212446</v>
      </c>
      <c r="M240" s="146" t="s">
        <v>32</v>
      </c>
      <c r="N240" s="20">
        <f>G240</f>
        <v>112.85</v>
      </c>
      <c r="O240" s="105"/>
    </row>
    <row r="241" s="1" customFormat="1" ht="20.1" customHeight="1" spans="1:15">
      <c r="A241" s="18"/>
      <c r="B241" s="24"/>
      <c r="C241" s="129"/>
      <c r="D241" s="130"/>
      <c r="E241" s="25"/>
      <c r="F241" s="132"/>
      <c r="G241" s="132"/>
      <c r="H241" s="133"/>
      <c r="I241" s="50">
        <v>137.68</v>
      </c>
      <c r="J241" s="76" t="s">
        <v>281</v>
      </c>
      <c r="K241" s="76" t="s">
        <v>282</v>
      </c>
      <c r="L241" s="76">
        <v>13655090470</v>
      </c>
      <c r="M241" s="147"/>
      <c r="N241" s="24"/>
      <c r="O241" s="106"/>
    </row>
    <row r="242" s="1" customFormat="1" ht="20.1" customHeight="1" spans="1:15">
      <c r="A242" s="18"/>
      <c r="B242" s="24"/>
      <c r="C242" s="129"/>
      <c r="D242" s="130"/>
      <c r="E242" s="25"/>
      <c r="F242" s="132"/>
      <c r="G242" s="132"/>
      <c r="H242" s="133"/>
      <c r="I242" s="139">
        <v>126</v>
      </c>
      <c r="J242" s="144" t="s">
        <v>277</v>
      </c>
      <c r="K242" s="144" t="s">
        <v>278</v>
      </c>
      <c r="L242" s="145">
        <v>15880699954</v>
      </c>
      <c r="M242" s="147"/>
      <c r="N242" s="24"/>
      <c r="O242" s="106"/>
    </row>
    <row r="243" s="1" customFormat="1" ht="20.1" customHeight="1" spans="1:15">
      <c r="A243" s="18"/>
      <c r="B243" s="24"/>
      <c r="C243" s="134"/>
      <c r="D243" s="135"/>
      <c r="E243" s="29"/>
      <c r="F243" s="137"/>
      <c r="G243" s="137"/>
      <c r="H243" s="138"/>
      <c r="I243" s="52">
        <v>112.85</v>
      </c>
      <c r="J243" s="76" t="s">
        <v>283</v>
      </c>
      <c r="K243" s="76"/>
      <c r="L243" s="76"/>
      <c r="M243" s="148"/>
      <c r="N243" s="28"/>
      <c r="O243" s="107"/>
    </row>
    <row r="244" s="1" customFormat="1" ht="20.1" customHeight="1" spans="1:15">
      <c r="A244" s="18"/>
      <c r="B244" s="20">
        <v>91</v>
      </c>
      <c r="C244" s="124" t="s">
        <v>303</v>
      </c>
      <c r="D244" s="125"/>
      <c r="E244" s="21" t="s">
        <v>137</v>
      </c>
      <c r="F244" s="127">
        <v>31</v>
      </c>
      <c r="G244" s="127">
        <f>I247</f>
        <v>218</v>
      </c>
      <c r="H244" s="128">
        <f>F244*G244</f>
        <v>6758</v>
      </c>
      <c r="I244" s="150">
        <v>229</v>
      </c>
      <c r="J244" s="144" t="s">
        <v>279</v>
      </c>
      <c r="K244" s="144" t="s">
        <v>280</v>
      </c>
      <c r="L244" s="145">
        <v>15960212446</v>
      </c>
      <c r="M244" s="146" t="s">
        <v>32</v>
      </c>
      <c r="N244" s="20">
        <f>G244</f>
        <v>218</v>
      </c>
      <c r="O244" s="105"/>
    </row>
    <row r="245" s="1" customFormat="1" ht="20.1" customHeight="1" spans="1:15">
      <c r="A245" s="18"/>
      <c r="B245" s="24"/>
      <c r="C245" s="129"/>
      <c r="D245" s="130"/>
      <c r="E245" s="25"/>
      <c r="F245" s="132"/>
      <c r="G245" s="132"/>
      <c r="H245" s="133"/>
      <c r="I245" s="50">
        <v>261.6</v>
      </c>
      <c r="J245" s="76" t="s">
        <v>281</v>
      </c>
      <c r="K245" s="76" t="s">
        <v>282</v>
      </c>
      <c r="L245" s="76">
        <v>13655090470</v>
      </c>
      <c r="M245" s="147"/>
      <c r="N245" s="24"/>
      <c r="O245" s="106"/>
    </row>
    <row r="246" s="1" customFormat="1" ht="20.1" customHeight="1" spans="1:15">
      <c r="A246" s="18"/>
      <c r="B246" s="24"/>
      <c r="C246" s="129"/>
      <c r="D246" s="130"/>
      <c r="E246" s="25"/>
      <c r="F246" s="132"/>
      <c r="G246" s="132"/>
      <c r="H246" s="133"/>
      <c r="I246" s="139">
        <v>231</v>
      </c>
      <c r="J246" s="144" t="s">
        <v>277</v>
      </c>
      <c r="K246" s="144" t="s">
        <v>278</v>
      </c>
      <c r="L246" s="145">
        <v>15880699954</v>
      </c>
      <c r="M246" s="147"/>
      <c r="N246" s="24"/>
      <c r="O246" s="106"/>
    </row>
    <row r="247" s="1" customFormat="1" ht="20.1" customHeight="1" spans="1:15">
      <c r="A247" s="18"/>
      <c r="B247" s="24"/>
      <c r="C247" s="134"/>
      <c r="D247" s="135"/>
      <c r="E247" s="29"/>
      <c r="F247" s="137"/>
      <c r="G247" s="137"/>
      <c r="H247" s="138"/>
      <c r="I247" s="52">
        <v>218</v>
      </c>
      <c r="J247" s="76" t="s">
        <v>283</v>
      </c>
      <c r="K247" s="76"/>
      <c r="L247" s="76"/>
      <c r="M247" s="148"/>
      <c r="N247" s="28"/>
      <c r="O247" s="107"/>
    </row>
    <row r="248" s="1" customFormat="1" ht="20.1" customHeight="1" spans="1:15">
      <c r="A248" s="18"/>
      <c r="B248" s="20">
        <v>92</v>
      </c>
      <c r="C248" s="124" t="s">
        <v>304</v>
      </c>
      <c r="D248" s="125"/>
      <c r="E248" s="21" t="s">
        <v>144</v>
      </c>
      <c r="F248" s="127">
        <v>15</v>
      </c>
      <c r="G248" s="127">
        <f>I251</f>
        <v>93</v>
      </c>
      <c r="H248" s="128">
        <f>F248*G248</f>
        <v>1395</v>
      </c>
      <c r="I248" s="50">
        <v>115</v>
      </c>
      <c r="J248" s="144" t="s">
        <v>279</v>
      </c>
      <c r="K248" s="144" t="s">
        <v>280</v>
      </c>
      <c r="L248" s="145">
        <v>15960212446</v>
      </c>
      <c r="M248" s="146" t="s">
        <v>32</v>
      </c>
      <c r="N248" s="20">
        <f>G248</f>
        <v>93</v>
      </c>
      <c r="O248" s="105"/>
    </row>
    <row r="249" s="1" customFormat="1" ht="20.1" customHeight="1" spans="1:15">
      <c r="A249" s="18"/>
      <c r="B249" s="24"/>
      <c r="C249" s="129"/>
      <c r="D249" s="130"/>
      <c r="E249" s="25"/>
      <c r="F249" s="132"/>
      <c r="G249" s="132"/>
      <c r="H249" s="133"/>
      <c r="I249" s="50">
        <v>112.53</v>
      </c>
      <c r="J249" s="76" t="s">
        <v>281</v>
      </c>
      <c r="K249" s="76" t="s">
        <v>282</v>
      </c>
      <c r="L249" s="76">
        <v>13655090470</v>
      </c>
      <c r="M249" s="147"/>
      <c r="N249" s="24"/>
      <c r="O249" s="106"/>
    </row>
    <row r="250" s="1" customFormat="1" ht="20.1" customHeight="1" spans="1:15">
      <c r="A250" s="18"/>
      <c r="B250" s="24"/>
      <c r="C250" s="129"/>
      <c r="D250" s="130"/>
      <c r="E250" s="25"/>
      <c r="F250" s="132"/>
      <c r="G250" s="132"/>
      <c r="H250" s="133"/>
      <c r="I250" s="139">
        <v>96.5</v>
      </c>
      <c r="J250" s="144" t="s">
        <v>277</v>
      </c>
      <c r="K250" s="144" t="s">
        <v>278</v>
      </c>
      <c r="L250" s="145">
        <v>15880699954</v>
      </c>
      <c r="M250" s="147"/>
      <c r="N250" s="24"/>
      <c r="O250" s="106"/>
    </row>
    <row r="251" s="1" customFormat="1" ht="20.1" customHeight="1" spans="1:15">
      <c r="A251" s="18"/>
      <c r="B251" s="24"/>
      <c r="C251" s="134"/>
      <c r="D251" s="135"/>
      <c r="E251" s="29"/>
      <c r="F251" s="137"/>
      <c r="G251" s="137"/>
      <c r="H251" s="138"/>
      <c r="I251" s="52">
        <v>93</v>
      </c>
      <c r="J251" s="76" t="s">
        <v>283</v>
      </c>
      <c r="K251" s="76"/>
      <c r="L251" s="76"/>
      <c r="M251" s="148"/>
      <c r="N251" s="28"/>
      <c r="O251" s="107"/>
    </row>
    <row r="252" s="1" customFormat="1" ht="20.1" customHeight="1" spans="1:15">
      <c r="A252" s="18"/>
      <c r="B252" s="20">
        <v>93</v>
      </c>
      <c r="C252" s="124" t="s">
        <v>305</v>
      </c>
      <c r="D252" s="125"/>
      <c r="E252" s="21" t="s">
        <v>144</v>
      </c>
      <c r="F252" s="127">
        <v>15</v>
      </c>
      <c r="G252" s="127">
        <f>I255</f>
        <v>155</v>
      </c>
      <c r="H252" s="128">
        <f>F252*G252</f>
        <v>2325</v>
      </c>
      <c r="I252" s="50">
        <v>195</v>
      </c>
      <c r="J252" s="144" t="s">
        <v>279</v>
      </c>
      <c r="K252" s="144" t="s">
        <v>280</v>
      </c>
      <c r="L252" s="145">
        <v>15960212446</v>
      </c>
      <c r="M252" s="146" t="s">
        <v>32</v>
      </c>
      <c r="N252" s="20">
        <f>G252</f>
        <v>155</v>
      </c>
      <c r="O252" s="105"/>
    </row>
    <row r="253" s="1" customFormat="1" ht="20.1" customHeight="1" spans="1:15">
      <c r="A253" s="18"/>
      <c r="B253" s="24"/>
      <c r="C253" s="129"/>
      <c r="D253" s="130"/>
      <c r="E253" s="25"/>
      <c r="F253" s="132"/>
      <c r="G253" s="132"/>
      <c r="H253" s="133"/>
      <c r="I253" s="50">
        <v>189.1</v>
      </c>
      <c r="J253" s="76" t="s">
        <v>281</v>
      </c>
      <c r="K253" s="76" t="s">
        <v>282</v>
      </c>
      <c r="L253" s="76">
        <v>13655090470</v>
      </c>
      <c r="M253" s="147"/>
      <c r="N253" s="24"/>
      <c r="O253" s="106"/>
    </row>
    <row r="254" s="1" customFormat="1" ht="20.1" customHeight="1" spans="1:15">
      <c r="A254" s="18"/>
      <c r="B254" s="24"/>
      <c r="C254" s="129"/>
      <c r="D254" s="130"/>
      <c r="E254" s="25"/>
      <c r="F254" s="132"/>
      <c r="G254" s="132"/>
      <c r="H254" s="133"/>
      <c r="I254" s="139">
        <v>182</v>
      </c>
      <c r="J254" s="144" t="s">
        <v>277</v>
      </c>
      <c r="K254" s="144" t="s">
        <v>278</v>
      </c>
      <c r="L254" s="145">
        <v>15880699954</v>
      </c>
      <c r="M254" s="147"/>
      <c r="N254" s="24"/>
      <c r="O254" s="106"/>
    </row>
    <row r="255" s="1" customFormat="1" ht="20.1" customHeight="1" spans="1:15">
      <c r="A255" s="18"/>
      <c r="B255" s="24"/>
      <c r="C255" s="134"/>
      <c r="D255" s="135"/>
      <c r="E255" s="29"/>
      <c r="F255" s="137"/>
      <c r="G255" s="137"/>
      <c r="H255" s="138"/>
      <c r="I255" s="52">
        <v>155</v>
      </c>
      <c r="J255" s="76" t="s">
        <v>283</v>
      </c>
      <c r="K255" s="76"/>
      <c r="L255" s="76"/>
      <c r="M255" s="148"/>
      <c r="N255" s="28"/>
      <c r="O255" s="107"/>
    </row>
    <row r="256" s="1" customFormat="1" ht="20.1" customHeight="1" spans="1:15">
      <c r="A256" s="18"/>
      <c r="B256" s="20">
        <v>94</v>
      </c>
      <c r="C256" s="124" t="s">
        <v>306</v>
      </c>
      <c r="D256" s="125"/>
      <c r="E256" s="21" t="s">
        <v>144</v>
      </c>
      <c r="F256" s="127">
        <v>15</v>
      </c>
      <c r="G256" s="127">
        <f>I259</f>
        <v>130</v>
      </c>
      <c r="H256" s="128">
        <f>F256*G256</f>
        <v>1950</v>
      </c>
      <c r="I256" s="50">
        <v>160</v>
      </c>
      <c r="J256" s="144" t="s">
        <v>279</v>
      </c>
      <c r="K256" s="144" t="s">
        <v>280</v>
      </c>
      <c r="L256" s="145">
        <v>15960212446</v>
      </c>
      <c r="M256" s="146" t="s">
        <v>32</v>
      </c>
      <c r="N256" s="20">
        <f t="shared" ref="N256" si="34">G256</f>
        <v>130</v>
      </c>
      <c r="O256" s="105"/>
    </row>
    <row r="257" s="1" customFormat="1" ht="20.1" customHeight="1" spans="1:15">
      <c r="A257" s="18"/>
      <c r="B257" s="24"/>
      <c r="C257" s="129"/>
      <c r="D257" s="130"/>
      <c r="E257" s="25"/>
      <c r="F257" s="132"/>
      <c r="G257" s="132"/>
      <c r="H257" s="133"/>
      <c r="I257" s="50">
        <v>156</v>
      </c>
      <c r="J257" s="76" t="s">
        <v>281</v>
      </c>
      <c r="K257" s="76" t="s">
        <v>282</v>
      </c>
      <c r="L257" s="76">
        <v>13655090470</v>
      </c>
      <c r="M257" s="147"/>
      <c r="N257" s="24"/>
      <c r="O257" s="106"/>
    </row>
    <row r="258" s="1" customFormat="1" ht="20.1" customHeight="1" spans="1:15">
      <c r="A258" s="18"/>
      <c r="B258" s="24"/>
      <c r="C258" s="129"/>
      <c r="D258" s="130"/>
      <c r="E258" s="25"/>
      <c r="F258" s="132"/>
      <c r="G258" s="132"/>
      <c r="H258" s="133"/>
      <c r="I258" s="139">
        <v>161</v>
      </c>
      <c r="J258" s="144" t="s">
        <v>277</v>
      </c>
      <c r="K258" s="144" t="s">
        <v>278</v>
      </c>
      <c r="L258" s="145">
        <v>15880699954</v>
      </c>
      <c r="M258" s="147"/>
      <c r="N258" s="24"/>
      <c r="O258" s="106"/>
    </row>
    <row r="259" s="1" customFormat="1" ht="20.1" customHeight="1" spans="1:15">
      <c r="A259" s="18"/>
      <c r="B259" s="24"/>
      <c r="C259" s="134"/>
      <c r="D259" s="135"/>
      <c r="E259" s="29"/>
      <c r="F259" s="137"/>
      <c r="G259" s="137"/>
      <c r="H259" s="138"/>
      <c r="I259" s="52">
        <v>130</v>
      </c>
      <c r="J259" s="76" t="s">
        <v>283</v>
      </c>
      <c r="K259" s="76"/>
      <c r="L259" s="76"/>
      <c r="M259" s="148"/>
      <c r="N259" s="28"/>
      <c r="O259" s="107"/>
    </row>
    <row r="260" s="1" customFormat="1" ht="20.1" customHeight="1" spans="1:15">
      <c r="A260" s="18"/>
      <c r="B260" s="20">
        <v>95</v>
      </c>
      <c r="C260" s="124" t="s">
        <v>307</v>
      </c>
      <c r="D260" s="125"/>
      <c r="E260" s="21" t="s">
        <v>144</v>
      </c>
      <c r="F260" s="127">
        <v>1</v>
      </c>
      <c r="G260" s="127">
        <f>I263</f>
        <v>6500</v>
      </c>
      <c r="H260" s="128">
        <f>F260*G260</f>
        <v>6500</v>
      </c>
      <c r="I260" s="50">
        <v>7850</v>
      </c>
      <c r="J260" s="144" t="s">
        <v>279</v>
      </c>
      <c r="K260" s="144" t="s">
        <v>280</v>
      </c>
      <c r="L260" s="145">
        <v>15960212446</v>
      </c>
      <c r="M260" s="146" t="s">
        <v>32</v>
      </c>
      <c r="N260" s="20">
        <f>G260</f>
        <v>6500</v>
      </c>
      <c r="O260" s="105"/>
    </row>
    <row r="261" s="1" customFormat="1" ht="20.1" customHeight="1" spans="1:15">
      <c r="A261" s="18"/>
      <c r="B261" s="24"/>
      <c r="C261" s="129"/>
      <c r="D261" s="130"/>
      <c r="E261" s="25"/>
      <c r="F261" s="132"/>
      <c r="G261" s="132"/>
      <c r="H261" s="133"/>
      <c r="I261" s="50">
        <v>7865</v>
      </c>
      <c r="J261" s="76" t="s">
        <v>281</v>
      </c>
      <c r="K261" s="76" t="s">
        <v>282</v>
      </c>
      <c r="L261" s="76">
        <v>13655090470</v>
      </c>
      <c r="M261" s="147"/>
      <c r="N261" s="24"/>
      <c r="O261" s="106"/>
    </row>
    <row r="262" s="1" customFormat="1" ht="20.1" customHeight="1" spans="1:15">
      <c r="A262" s="18"/>
      <c r="B262" s="24"/>
      <c r="C262" s="129"/>
      <c r="D262" s="130"/>
      <c r="E262" s="25"/>
      <c r="F262" s="132"/>
      <c r="G262" s="132"/>
      <c r="H262" s="133"/>
      <c r="I262" s="139">
        <v>7300</v>
      </c>
      <c r="J262" s="144" t="s">
        <v>277</v>
      </c>
      <c r="K262" s="144" t="s">
        <v>278</v>
      </c>
      <c r="L262" s="145">
        <v>15880699954</v>
      </c>
      <c r="M262" s="147"/>
      <c r="N262" s="24"/>
      <c r="O262" s="106"/>
    </row>
    <row r="263" s="1" customFormat="1" ht="20.1" customHeight="1" spans="1:15">
      <c r="A263" s="18"/>
      <c r="B263" s="24"/>
      <c r="C263" s="134"/>
      <c r="D263" s="135"/>
      <c r="E263" s="29"/>
      <c r="F263" s="137"/>
      <c r="G263" s="137"/>
      <c r="H263" s="138"/>
      <c r="I263" s="52">
        <v>6500</v>
      </c>
      <c r="J263" s="76" t="s">
        <v>283</v>
      </c>
      <c r="K263" s="76"/>
      <c r="L263" s="76"/>
      <c r="M263" s="148"/>
      <c r="N263" s="28"/>
      <c r="O263" s="107"/>
    </row>
    <row r="264" s="1" customFormat="1" ht="20.1" customHeight="1" spans="1:15">
      <c r="A264" s="18"/>
      <c r="B264" s="20">
        <v>96</v>
      </c>
      <c r="C264" s="124" t="s">
        <v>308</v>
      </c>
      <c r="D264" s="125" t="s">
        <v>309</v>
      </c>
      <c r="E264" s="21" t="s">
        <v>144</v>
      </c>
      <c r="F264" s="127">
        <v>87</v>
      </c>
      <c r="G264" s="127">
        <f>I267</f>
        <v>95</v>
      </c>
      <c r="H264" s="128">
        <f>F264*G264</f>
        <v>8265</v>
      </c>
      <c r="I264" s="114">
        <v>135</v>
      </c>
      <c r="J264" s="76" t="s">
        <v>190</v>
      </c>
      <c r="K264" s="76" t="s">
        <v>191</v>
      </c>
      <c r="L264" s="76">
        <v>13599625182</v>
      </c>
      <c r="M264" s="146" t="s">
        <v>32</v>
      </c>
      <c r="N264" s="20">
        <f>G264</f>
        <v>95</v>
      </c>
      <c r="O264" s="105"/>
    </row>
    <row r="265" s="1" customFormat="1" ht="20.1" customHeight="1" spans="1:15">
      <c r="A265" s="18"/>
      <c r="B265" s="24"/>
      <c r="C265" s="129"/>
      <c r="D265" s="130"/>
      <c r="E265" s="25"/>
      <c r="F265" s="132"/>
      <c r="G265" s="132"/>
      <c r="H265" s="133"/>
      <c r="I265" s="114">
        <v>126</v>
      </c>
      <c r="J265" s="76" t="s">
        <v>192</v>
      </c>
      <c r="K265" s="76" t="s">
        <v>193</v>
      </c>
      <c r="L265" s="76">
        <v>15960328220</v>
      </c>
      <c r="M265" s="147"/>
      <c r="N265" s="24"/>
      <c r="O265" s="106"/>
    </row>
    <row r="266" s="1" customFormat="1" ht="20.1" customHeight="1" spans="1:15">
      <c r="A266" s="18"/>
      <c r="B266" s="24"/>
      <c r="C266" s="129"/>
      <c r="D266" s="130"/>
      <c r="E266" s="25"/>
      <c r="F266" s="132"/>
      <c r="G266" s="132"/>
      <c r="H266" s="133"/>
      <c r="I266" s="114">
        <v>105</v>
      </c>
      <c r="J266" s="76" t="s">
        <v>194</v>
      </c>
      <c r="K266" s="76" t="s">
        <v>195</v>
      </c>
      <c r="L266" s="76">
        <v>18250001167</v>
      </c>
      <c r="M266" s="147"/>
      <c r="N266" s="24"/>
      <c r="O266" s="106"/>
    </row>
    <row r="267" s="1" customFormat="1" ht="20.1" customHeight="1" spans="1:15">
      <c r="A267" s="18"/>
      <c r="B267" s="24"/>
      <c r="C267" s="134"/>
      <c r="D267" s="135"/>
      <c r="E267" s="29"/>
      <c r="F267" s="137"/>
      <c r="G267" s="137"/>
      <c r="H267" s="138"/>
      <c r="I267" s="53">
        <v>95</v>
      </c>
      <c r="J267" s="76" t="s">
        <v>283</v>
      </c>
      <c r="K267" s="76"/>
      <c r="L267" s="76"/>
      <c r="M267" s="148"/>
      <c r="N267" s="28"/>
      <c r="O267" s="107"/>
    </row>
    <row r="268" s="1" customFormat="1" ht="14.25" spans="1:15">
      <c r="A268" s="18"/>
      <c r="B268" s="20">
        <v>97</v>
      </c>
      <c r="C268" s="124" t="s">
        <v>310</v>
      </c>
      <c r="D268" s="125" t="s">
        <v>309</v>
      </c>
      <c r="E268" s="21" t="s">
        <v>144</v>
      </c>
      <c r="F268" s="127">
        <v>17</v>
      </c>
      <c r="G268" s="127">
        <f>I271</f>
        <v>95</v>
      </c>
      <c r="H268" s="128">
        <f>F268*G268</f>
        <v>1615</v>
      </c>
      <c r="I268" s="114">
        <v>130</v>
      </c>
      <c r="J268" s="76" t="s">
        <v>190</v>
      </c>
      <c r="K268" s="76" t="s">
        <v>191</v>
      </c>
      <c r="L268" s="76">
        <v>13599625182</v>
      </c>
      <c r="M268" s="146" t="s">
        <v>32</v>
      </c>
      <c r="N268" s="20">
        <f>G268</f>
        <v>95</v>
      </c>
      <c r="O268" s="105"/>
    </row>
    <row r="269" s="1" customFormat="1" ht="14.25" spans="1:15">
      <c r="A269" s="18"/>
      <c r="B269" s="24"/>
      <c r="C269" s="129"/>
      <c r="D269" s="130"/>
      <c r="E269" s="25"/>
      <c r="F269" s="132"/>
      <c r="G269" s="132"/>
      <c r="H269" s="133"/>
      <c r="I269" s="114">
        <v>125</v>
      </c>
      <c r="J269" s="76" t="s">
        <v>192</v>
      </c>
      <c r="K269" s="76" t="s">
        <v>193</v>
      </c>
      <c r="L269" s="76">
        <v>15960328220</v>
      </c>
      <c r="M269" s="147"/>
      <c r="N269" s="24"/>
      <c r="O269" s="106"/>
    </row>
    <row r="270" s="1" customFormat="1" ht="14.25" spans="1:15">
      <c r="A270" s="18"/>
      <c r="B270" s="24"/>
      <c r="C270" s="129"/>
      <c r="D270" s="130"/>
      <c r="E270" s="25"/>
      <c r="F270" s="132"/>
      <c r="G270" s="132"/>
      <c r="H270" s="133"/>
      <c r="I270" s="114">
        <v>105</v>
      </c>
      <c r="J270" s="76" t="s">
        <v>194</v>
      </c>
      <c r="K270" s="76" t="s">
        <v>195</v>
      </c>
      <c r="L270" s="76">
        <v>18250001167</v>
      </c>
      <c r="M270" s="147"/>
      <c r="N270" s="24"/>
      <c r="O270" s="106"/>
    </row>
    <row r="271" s="1" customFormat="1" ht="14.25" spans="1:15">
      <c r="A271" s="18"/>
      <c r="B271" s="24"/>
      <c r="C271" s="134"/>
      <c r="D271" s="135"/>
      <c r="E271" s="29"/>
      <c r="F271" s="137"/>
      <c r="G271" s="137"/>
      <c r="H271" s="138"/>
      <c r="I271" s="53">
        <v>95</v>
      </c>
      <c r="J271" s="76" t="s">
        <v>283</v>
      </c>
      <c r="K271" s="76"/>
      <c r="L271" s="76"/>
      <c r="M271" s="148"/>
      <c r="N271" s="28"/>
      <c r="O271" s="107"/>
    </row>
    <row r="272" s="1" customFormat="1" ht="14.25" spans="1:15">
      <c r="A272" s="18"/>
      <c r="B272" s="20">
        <v>98</v>
      </c>
      <c r="C272" s="124" t="s">
        <v>311</v>
      </c>
      <c r="D272" s="125" t="s">
        <v>309</v>
      </c>
      <c r="E272" s="21" t="s">
        <v>144</v>
      </c>
      <c r="F272" s="127">
        <v>7</v>
      </c>
      <c r="G272" s="127">
        <f>I275</f>
        <v>95</v>
      </c>
      <c r="H272" s="128">
        <f>F272*G272</f>
        <v>665</v>
      </c>
      <c r="I272" s="114">
        <v>130</v>
      </c>
      <c r="J272" s="76" t="s">
        <v>190</v>
      </c>
      <c r="K272" s="76" t="s">
        <v>191</v>
      </c>
      <c r="L272" s="76">
        <v>13599625182</v>
      </c>
      <c r="M272" s="146" t="s">
        <v>32</v>
      </c>
      <c r="N272" s="20">
        <f>G272</f>
        <v>95</v>
      </c>
      <c r="O272" s="105"/>
    </row>
    <row r="273" s="1" customFormat="1" ht="14.25" spans="1:15">
      <c r="A273" s="18"/>
      <c r="B273" s="24"/>
      <c r="C273" s="129"/>
      <c r="D273" s="130"/>
      <c r="E273" s="25"/>
      <c r="F273" s="132"/>
      <c r="G273" s="132"/>
      <c r="H273" s="133"/>
      <c r="I273" s="114">
        <v>125</v>
      </c>
      <c r="J273" s="76" t="s">
        <v>192</v>
      </c>
      <c r="K273" s="76" t="s">
        <v>193</v>
      </c>
      <c r="L273" s="76">
        <v>15960328220</v>
      </c>
      <c r="M273" s="147"/>
      <c r="N273" s="24"/>
      <c r="O273" s="106"/>
    </row>
    <row r="274" s="1" customFormat="1" ht="14.25" spans="1:15">
      <c r="A274" s="18"/>
      <c r="B274" s="24"/>
      <c r="C274" s="129"/>
      <c r="D274" s="130"/>
      <c r="E274" s="25"/>
      <c r="F274" s="132"/>
      <c r="G274" s="132"/>
      <c r="H274" s="133"/>
      <c r="I274" s="114">
        <v>105</v>
      </c>
      <c r="J274" s="76" t="s">
        <v>194</v>
      </c>
      <c r="K274" s="76" t="s">
        <v>195</v>
      </c>
      <c r="L274" s="76">
        <v>18250001167</v>
      </c>
      <c r="M274" s="147"/>
      <c r="N274" s="24"/>
      <c r="O274" s="106"/>
    </row>
    <row r="275" s="1" customFormat="1" ht="14.25" spans="1:15">
      <c r="A275" s="18"/>
      <c r="B275" s="24"/>
      <c r="C275" s="134"/>
      <c r="D275" s="135"/>
      <c r="E275" s="29"/>
      <c r="F275" s="137"/>
      <c r="G275" s="137"/>
      <c r="H275" s="138"/>
      <c r="I275" s="53">
        <v>95</v>
      </c>
      <c r="J275" s="76" t="s">
        <v>283</v>
      </c>
      <c r="K275" s="76"/>
      <c r="L275" s="76"/>
      <c r="M275" s="148"/>
      <c r="N275" s="28"/>
      <c r="O275" s="107"/>
    </row>
    <row r="276" s="1" customFormat="1" ht="14.25" spans="1:15">
      <c r="A276" s="18"/>
      <c r="B276" s="20">
        <v>99</v>
      </c>
      <c r="C276" s="124" t="s">
        <v>312</v>
      </c>
      <c r="D276" s="125" t="s">
        <v>313</v>
      </c>
      <c r="E276" s="21" t="s">
        <v>144</v>
      </c>
      <c r="F276" s="127">
        <v>269</v>
      </c>
      <c r="G276" s="127">
        <f>I279</f>
        <v>40</v>
      </c>
      <c r="H276" s="128">
        <f>F276*G276</f>
        <v>10760</v>
      </c>
      <c r="I276" s="114">
        <v>65</v>
      </c>
      <c r="J276" s="76" t="s">
        <v>190</v>
      </c>
      <c r="K276" s="76" t="s">
        <v>191</v>
      </c>
      <c r="L276" s="76">
        <v>13599625182</v>
      </c>
      <c r="M276" s="146" t="s">
        <v>32</v>
      </c>
      <c r="N276" s="20">
        <f>G276</f>
        <v>40</v>
      </c>
      <c r="O276" s="105"/>
    </row>
    <row r="277" s="1" customFormat="1" ht="14.25" spans="1:15">
      <c r="A277" s="18"/>
      <c r="B277" s="24"/>
      <c r="C277" s="129"/>
      <c r="D277" s="130"/>
      <c r="E277" s="25"/>
      <c r="F277" s="132"/>
      <c r="G277" s="132"/>
      <c r="H277" s="133"/>
      <c r="I277" s="114">
        <v>80</v>
      </c>
      <c r="J277" s="76" t="s">
        <v>192</v>
      </c>
      <c r="K277" s="76" t="s">
        <v>193</v>
      </c>
      <c r="L277" s="76">
        <v>15960328220</v>
      </c>
      <c r="M277" s="147"/>
      <c r="N277" s="24"/>
      <c r="O277" s="106"/>
    </row>
    <row r="278" s="1" customFormat="1" ht="14.25" spans="1:15">
      <c r="A278" s="18"/>
      <c r="B278" s="24"/>
      <c r="C278" s="129"/>
      <c r="D278" s="130"/>
      <c r="E278" s="25"/>
      <c r="F278" s="132"/>
      <c r="G278" s="132"/>
      <c r="H278" s="133"/>
      <c r="I278" s="114">
        <v>60</v>
      </c>
      <c r="J278" s="76" t="s">
        <v>194</v>
      </c>
      <c r="K278" s="76" t="s">
        <v>195</v>
      </c>
      <c r="L278" s="76">
        <v>18250001167</v>
      </c>
      <c r="M278" s="147"/>
      <c r="N278" s="24"/>
      <c r="O278" s="106"/>
    </row>
    <row r="279" s="1" customFormat="1" ht="14.25" spans="1:15">
      <c r="A279" s="18"/>
      <c r="B279" s="24"/>
      <c r="C279" s="134"/>
      <c r="D279" s="135"/>
      <c r="E279" s="29"/>
      <c r="F279" s="137"/>
      <c r="G279" s="137"/>
      <c r="H279" s="138"/>
      <c r="I279" s="53">
        <v>40</v>
      </c>
      <c r="J279" s="76" t="s">
        <v>283</v>
      </c>
      <c r="K279" s="76"/>
      <c r="L279" s="76"/>
      <c r="M279" s="148"/>
      <c r="N279" s="28"/>
      <c r="O279" s="107"/>
    </row>
    <row r="280" s="1" customFormat="1" ht="14.25" spans="1:15">
      <c r="A280" s="18"/>
      <c r="B280" s="20">
        <v>100</v>
      </c>
      <c r="C280" s="124" t="s">
        <v>312</v>
      </c>
      <c r="D280" s="125" t="s">
        <v>314</v>
      </c>
      <c r="E280" s="21" t="s">
        <v>144</v>
      </c>
      <c r="F280" s="127">
        <v>97</v>
      </c>
      <c r="G280" s="127">
        <f>I283</f>
        <v>116</v>
      </c>
      <c r="H280" s="128">
        <f t="shared" ref="H280" si="35">F280*G280</f>
        <v>11252</v>
      </c>
      <c r="I280" s="114">
        <v>150</v>
      </c>
      <c r="J280" s="76" t="s">
        <v>190</v>
      </c>
      <c r="K280" s="76" t="s">
        <v>191</v>
      </c>
      <c r="L280" s="76">
        <v>13599625182</v>
      </c>
      <c r="M280" s="146" t="s">
        <v>32</v>
      </c>
      <c r="N280" s="20">
        <f>G280</f>
        <v>116</v>
      </c>
      <c r="O280" s="105"/>
    </row>
    <row r="281" s="1" customFormat="1" ht="14.25" spans="1:15">
      <c r="A281" s="18"/>
      <c r="B281" s="24"/>
      <c r="C281" s="129"/>
      <c r="D281" s="130"/>
      <c r="E281" s="25"/>
      <c r="F281" s="132"/>
      <c r="G281" s="132"/>
      <c r="H281" s="133"/>
      <c r="I281" s="114">
        <v>143</v>
      </c>
      <c r="J281" s="76" t="s">
        <v>192</v>
      </c>
      <c r="K281" s="76" t="s">
        <v>193</v>
      </c>
      <c r="L281" s="76">
        <v>15960328220</v>
      </c>
      <c r="M281" s="147"/>
      <c r="N281" s="24"/>
      <c r="O281" s="106"/>
    </row>
    <row r="282" s="1" customFormat="1" ht="14.25" spans="1:15">
      <c r="A282" s="18"/>
      <c r="B282" s="24"/>
      <c r="C282" s="129"/>
      <c r="D282" s="130"/>
      <c r="E282" s="25"/>
      <c r="F282" s="132"/>
      <c r="G282" s="132"/>
      <c r="H282" s="133"/>
      <c r="I282" s="114">
        <v>161</v>
      </c>
      <c r="J282" s="76" t="s">
        <v>194</v>
      </c>
      <c r="K282" s="76" t="s">
        <v>195</v>
      </c>
      <c r="L282" s="76">
        <v>18250001167</v>
      </c>
      <c r="M282" s="147"/>
      <c r="N282" s="24"/>
      <c r="O282" s="106"/>
    </row>
    <row r="283" s="1" customFormat="1" ht="14.25" spans="1:15">
      <c r="A283" s="18"/>
      <c r="B283" s="24"/>
      <c r="C283" s="134"/>
      <c r="D283" s="135"/>
      <c r="E283" s="29"/>
      <c r="F283" s="137"/>
      <c r="G283" s="137"/>
      <c r="H283" s="138"/>
      <c r="I283" s="53">
        <v>116</v>
      </c>
      <c r="J283" s="76" t="s">
        <v>283</v>
      </c>
      <c r="K283" s="76"/>
      <c r="L283" s="76"/>
      <c r="M283" s="148"/>
      <c r="N283" s="28"/>
      <c r="O283" s="107"/>
    </row>
    <row r="284" s="1" customFormat="1" ht="14.25" spans="1:15">
      <c r="A284" s="18"/>
      <c r="B284" s="20">
        <v>101</v>
      </c>
      <c r="C284" s="124" t="s">
        <v>312</v>
      </c>
      <c r="D284" s="125" t="s">
        <v>315</v>
      </c>
      <c r="E284" s="21" t="s">
        <v>144</v>
      </c>
      <c r="F284" s="127">
        <v>46</v>
      </c>
      <c r="G284" s="127">
        <f>I287</f>
        <v>50</v>
      </c>
      <c r="H284" s="128">
        <f>F284*G284</f>
        <v>2300</v>
      </c>
      <c r="I284" s="114">
        <v>90</v>
      </c>
      <c r="J284" s="76" t="s">
        <v>190</v>
      </c>
      <c r="K284" s="76" t="s">
        <v>191</v>
      </c>
      <c r="L284" s="76">
        <v>13599625182</v>
      </c>
      <c r="M284" s="146" t="s">
        <v>32</v>
      </c>
      <c r="N284" s="20">
        <f>G284</f>
        <v>50</v>
      </c>
      <c r="O284" s="105"/>
    </row>
    <row r="285" s="1" customFormat="1" ht="14.25" spans="1:15">
      <c r="A285" s="18"/>
      <c r="B285" s="24"/>
      <c r="C285" s="129"/>
      <c r="D285" s="130"/>
      <c r="E285" s="25"/>
      <c r="F285" s="132"/>
      <c r="G285" s="132"/>
      <c r="H285" s="133"/>
      <c r="I285" s="114">
        <v>83</v>
      </c>
      <c r="J285" s="76" t="s">
        <v>192</v>
      </c>
      <c r="K285" s="76" t="s">
        <v>193</v>
      </c>
      <c r="L285" s="76">
        <v>15960328220</v>
      </c>
      <c r="M285" s="147"/>
      <c r="N285" s="24"/>
      <c r="O285" s="106"/>
    </row>
    <row r="286" s="1" customFormat="1" ht="14.25" spans="1:15">
      <c r="A286" s="18"/>
      <c r="B286" s="24"/>
      <c r="C286" s="129"/>
      <c r="D286" s="130"/>
      <c r="E286" s="25"/>
      <c r="F286" s="132"/>
      <c r="G286" s="132"/>
      <c r="H286" s="133"/>
      <c r="I286" s="114">
        <v>62</v>
      </c>
      <c r="J286" s="76" t="s">
        <v>194</v>
      </c>
      <c r="K286" s="76" t="s">
        <v>195</v>
      </c>
      <c r="L286" s="76">
        <v>18250001167</v>
      </c>
      <c r="M286" s="147"/>
      <c r="N286" s="24"/>
      <c r="O286" s="106"/>
    </row>
    <row r="287" s="1" customFormat="1" ht="14.25" spans="1:15">
      <c r="A287" s="18"/>
      <c r="B287" s="24"/>
      <c r="C287" s="134"/>
      <c r="D287" s="135"/>
      <c r="E287" s="29"/>
      <c r="F287" s="137"/>
      <c r="G287" s="137"/>
      <c r="H287" s="138"/>
      <c r="I287" s="53">
        <v>50</v>
      </c>
      <c r="J287" s="76" t="s">
        <v>283</v>
      </c>
      <c r="K287" s="76"/>
      <c r="L287" s="76"/>
      <c r="M287" s="148"/>
      <c r="N287" s="28"/>
      <c r="O287" s="107"/>
    </row>
    <row r="288" s="1" customFormat="1" ht="14.25" spans="1:15">
      <c r="A288" s="18"/>
      <c r="B288" s="20">
        <v>102</v>
      </c>
      <c r="C288" s="124" t="s">
        <v>312</v>
      </c>
      <c r="D288" s="125" t="s">
        <v>316</v>
      </c>
      <c r="E288" s="21" t="s">
        <v>144</v>
      </c>
      <c r="F288" s="127">
        <v>40</v>
      </c>
      <c r="G288" s="127">
        <f>I291</f>
        <v>120</v>
      </c>
      <c r="H288" s="128">
        <f>F288*G288</f>
        <v>4800</v>
      </c>
      <c r="I288" s="114">
        <v>180</v>
      </c>
      <c r="J288" s="76" t="s">
        <v>190</v>
      </c>
      <c r="K288" s="76" t="s">
        <v>191</v>
      </c>
      <c r="L288" s="76">
        <v>13599625182</v>
      </c>
      <c r="M288" s="146" t="s">
        <v>32</v>
      </c>
      <c r="N288" s="20">
        <f>G288</f>
        <v>120</v>
      </c>
      <c r="O288" s="105"/>
    </row>
    <row r="289" s="1" customFormat="1" ht="14.25" spans="1:15">
      <c r="A289" s="18"/>
      <c r="B289" s="24"/>
      <c r="C289" s="129"/>
      <c r="D289" s="130"/>
      <c r="E289" s="25"/>
      <c r="F289" s="132"/>
      <c r="G289" s="132"/>
      <c r="H289" s="133"/>
      <c r="I289" s="114">
        <v>168</v>
      </c>
      <c r="J289" s="76" t="s">
        <v>192</v>
      </c>
      <c r="K289" s="76" t="s">
        <v>193</v>
      </c>
      <c r="L289" s="76">
        <v>15960328220</v>
      </c>
      <c r="M289" s="147"/>
      <c r="N289" s="24"/>
      <c r="O289" s="106"/>
    </row>
    <row r="290" s="1" customFormat="1" ht="14.25" spans="1:15">
      <c r="A290" s="18"/>
      <c r="B290" s="24"/>
      <c r="C290" s="129"/>
      <c r="D290" s="130"/>
      <c r="E290" s="25"/>
      <c r="F290" s="132"/>
      <c r="G290" s="132"/>
      <c r="H290" s="133"/>
      <c r="I290" s="114">
        <v>172</v>
      </c>
      <c r="J290" s="76" t="s">
        <v>194</v>
      </c>
      <c r="K290" s="76" t="s">
        <v>195</v>
      </c>
      <c r="L290" s="76">
        <v>18250001167</v>
      </c>
      <c r="M290" s="147"/>
      <c r="N290" s="24"/>
      <c r="O290" s="106"/>
    </row>
    <row r="291" s="1" customFormat="1" ht="14.25" spans="1:15">
      <c r="A291" s="18"/>
      <c r="B291" s="24"/>
      <c r="C291" s="134"/>
      <c r="D291" s="135"/>
      <c r="E291" s="29"/>
      <c r="F291" s="137"/>
      <c r="G291" s="137"/>
      <c r="H291" s="138"/>
      <c r="I291" s="53">
        <v>120</v>
      </c>
      <c r="J291" s="76" t="s">
        <v>283</v>
      </c>
      <c r="K291" s="76"/>
      <c r="L291" s="76"/>
      <c r="M291" s="148"/>
      <c r="N291" s="28"/>
      <c r="O291" s="107"/>
    </row>
    <row r="292" s="1" customFormat="1" ht="14.25" spans="1:15">
      <c r="A292" s="18"/>
      <c r="B292" s="20">
        <v>103</v>
      </c>
      <c r="C292" s="124" t="s">
        <v>317</v>
      </c>
      <c r="D292" s="125"/>
      <c r="E292" s="21" t="s">
        <v>180</v>
      </c>
      <c r="F292" s="127">
        <v>25</v>
      </c>
      <c r="G292" s="127">
        <f>I295</f>
        <v>455</v>
      </c>
      <c r="H292" s="128">
        <f>F292*G292</f>
        <v>11375</v>
      </c>
      <c r="I292" s="114">
        <v>680</v>
      </c>
      <c r="J292" s="76" t="s">
        <v>190</v>
      </c>
      <c r="K292" s="76" t="s">
        <v>191</v>
      </c>
      <c r="L292" s="76">
        <v>13599625182</v>
      </c>
      <c r="M292" s="146" t="s">
        <v>32</v>
      </c>
      <c r="N292" s="20">
        <f>G292</f>
        <v>455</v>
      </c>
      <c r="O292" s="105"/>
    </row>
    <row r="293" s="1" customFormat="1" ht="14.25" spans="1:15">
      <c r="A293" s="18"/>
      <c r="B293" s="24"/>
      <c r="C293" s="129"/>
      <c r="D293" s="130"/>
      <c r="E293" s="25"/>
      <c r="F293" s="132"/>
      <c r="G293" s="132"/>
      <c r="H293" s="133"/>
      <c r="I293" s="114">
        <v>590</v>
      </c>
      <c r="J293" s="76" t="s">
        <v>192</v>
      </c>
      <c r="K293" s="76" t="s">
        <v>193</v>
      </c>
      <c r="L293" s="76">
        <v>15960328220</v>
      </c>
      <c r="M293" s="147"/>
      <c r="N293" s="24"/>
      <c r="O293" s="106"/>
    </row>
    <row r="294" s="1" customFormat="1" ht="14.25" spans="1:15">
      <c r="A294" s="18"/>
      <c r="B294" s="24"/>
      <c r="C294" s="129"/>
      <c r="D294" s="130"/>
      <c r="E294" s="25"/>
      <c r="F294" s="132"/>
      <c r="G294" s="132"/>
      <c r="H294" s="133"/>
      <c r="I294" s="114">
        <v>630</v>
      </c>
      <c r="J294" s="76" t="s">
        <v>194</v>
      </c>
      <c r="K294" s="76" t="s">
        <v>195</v>
      </c>
      <c r="L294" s="76">
        <v>18250001167</v>
      </c>
      <c r="M294" s="147"/>
      <c r="N294" s="24"/>
      <c r="O294" s="106"/>
    </row>
    <row r="295" s="1" customFormat="1" ht="14.25" spans="1:15">
      <c r="A295" s="18"/>
      <c r="B295" s="24"/>
      <c r="C295" s="134"/>
      <c r="D295" s="135"/>
      <c r="E295" s="29"/>
      <c r="F295" s="137"/>
      <c r="G295" s="137"/>
      <c r="H295" s="138"/>
      <c r="I295" s="53">
        <v>455</v>
      </c>
      <c r="J295" s="76" t="s">
        <v>283</v>
      </c>
      <c r="K295" s="76"/>
      <c r="L295" s="76"/>
      <c r="M295" s="148"/>
      <c r="N295" s="28"/>
      <c r="O295" s="107"/>
    </row>
    <row r="296" s="1" customFormat="1" ht="24.75" customHeight="1" spans="1:15">
      <c r="A296" s="18"/>
      <c r="B296" s="20">
        <v>104</v>
      </c>
      <c r="C296" s="124" t="s">
        <v>318</v>
      </c>
      <c r="D296" s="125" t="s">
        <v>319</v>
      </c>
      <c r="E296" s="21" t="s">
        <v>180</v>
      </c>
      <c r="F296" s="127">
        <v>5</v>
      </c>
      <c r="G296" s="127">
        <f>I299</f>
        <v>16880</v>
      </c>
      <c r="H296" s="128">
        <f>F296*G296</f>
        <v>84400</v>
      </c>
      <c r="I296" s="50">
        <v>19980</v>
      </c>
      <c r="J296" s="76" t="s">
        <v>320</v>
      </c>
      <c r="K296" s="76" t="s">
        <v>321</v>
      </c>
      <c r="L296" s="76">
        <v>13810854067</v>
      </c>
      <c r="M296" s="146" t="s">
        <v>32</v>
      </c>
      <c r="N296" s="20">
        <f>G296</f>
        <v>16880</v>
      </c>
      <c r="O296" s="105"/>
    </row>
    <row r="297" s="1" customFormat="1" ht="24" customHeight="1" spans="1:15">
      <c r="A297" s="18"/>
      <c r="B297" s="24"/>
      <c r="C297" s="129"/>
      <c r="D297" s="130"/>
      <c r="E297" s="25"/>
      <c r="F297" s="132"/>
      <c r="G297" s="132"/>
      <c r="H297" s="133"/>
      <c r="I297" s="50">
        <v>20320</v>
      </c>
      <c r="J297" s="76" t="s">
        <v>322</v>
      </c>
      <c r="K297" s="76" t="s">
        <v>323</v>
      </c>
      <c r="L297" s="76">
        <v>18006076585</v>
      </c>
      <c r="M297" s="147"/>
      <c r="N297" s="24"/>
      <c r="O297" s="106"/>
    </row>
    <row r="298" s="1" customFormat="1" ht="23.25" customHeight="1" spans="1:15">
      <c r="A298" s="18"/>
      <c r="B298" s="24"/>
      <c r="C298" s="129"/>
      <c r="D298" s="130"/>
      <c r="E298" s="25"/>
      <c r="F298" s="132"/>
      <c r="G298" s="132"/>
      <c r="H298" s="133"/>
      <c r="I298" s="50">
        <v>22000</v>
      </c>
      <c r="J298" s="76" t="s">
        <v>324</v>
      </c>
      <c r="K298" s="76" t="s">
        <v>325</v>
      </c>
      <c r="L298" s="76">
        <v>13905028991</v>
      </c>
      <c r="M298" s="147"/>
      <c r="N298" s="24"/>
      <c r="O298" s="106"/>
    </row>
    <row r="299" s="1" customFormat="1" ht="33.75" customHeight="1" spans="1:15">
      <c r="A299" s="18"/>
      <c r="B299" s="24"/>
      <c r="C299" s="134"/>
      <c r="D299" s="135"/>
      <c r="E299" s="29"/>
      <c r="F299" s="137"/>
      <c r="G299" s="137"/>
      <c r="H299" s="138"/>
      <c r="I299" s="53">
        <v>16880</v>
      </c>
      <c r="J299" s="76" t="s">
        <v>283</v>
      </c>
      <c r="K299" s="76"/>
      <c r="L299" s="76"/>
      <c r="M299" s="148"/>
      <c r="N299" s="28"/>
      <c r="O299" s="107"/>
    </row>
    <row r="300" s="1" customFormat="1" ht="14.25" spans="1:15">
      <c r="A300" s="18"/>
      <c r="B300" s="20">
        <v>105</v>
      </c>
      <c r="C300" s="124" t="s">
        <v>326</v>
      </c>
      <c r="D300" s="125" t="s">
        <v>327</v>
      </c>
      <c r="E300" s="21" t="s">
        <v>180</v>
      </c>
      <c r="F300" s="127">
        <v>5</v>
      </c>
      <c r="G300" s="127">
        <f>I303</f>
        <v>2250</v>
      </c>
      <c r="H300" s="128">
        <f>F300*G300</f>
        <v>11250</v>
      </c>
      <c r="I300" s="50">
        <v>2300</v>
      </c>
      <c r="J300" s="76" t="s">
        <v>320</v>
      </c>
      <c r="K300" s="76" t="s">
        <v>321</v>
      </c>
      <c r="L300" s="76">
        <v>13810854067</v>
      </c>
      <c r="M300" s="146" t="s">
        <v>32</v>
      </c>
      <c r="N300" s="20">
        <f>G300</f>
        <v>2250</v>
      </c>
      <c r="O300" s="105"/>
    </row>
    <row r="301" s="1" customFormat="1" ht="14.25" spans="1:15">
      <c r="A301" s="18"/>
      <c r="B301" s="24"/>
      <c r="C301" s="129"/>
      <c r="D301" s="130"/>
      <c r="E301" s="25"/>
      <c r="F301" s="132"/>
      <c r="G301" s="132"/>
      <c r="H301" s="133"/>
      <c r="I301" s="50">
        <v>2500</v>
      </c>
      <c r="J301" s="76" t="s">
        <v>322</v>
      </c>
      <c r="K301" s="76" t="s">
        <v>323</v>
      </c>
      <c r="L301" s="76">
        <v>18006076585</v>
      </c>
      <c r="M301" s="147"/>
      <c r="N301" s="24"/>
      <c r="O301" s="106"/>
    </row>
    <row r="302" s="1" customFormat="1" ht="14.25" spans="1:15">
      <c r="A302" s="18"/>
      <c r="B302" s="24"/>
      <c r="C302" s="129"/>
      <c r="D302" s="130"/>
      <c r="E302" s="25"/>
      <c r="F302" s="132"/>
      <c r="G302" s="132"/>
      <c r="H302" s="133"/>
      <c r="I302" s="50">
        <v>2350</v>
      </c>
      <c r="J302" s="76" t="s">
        <v>324</v>
      </c>
      <c r="K302" s="76" t="s">
        <v>325</v>
      </c>
      <c r="L302" s="76">
        <v>13905028991</v>
      </c>
      <c r="M302" s="147"/>
      <c r="N302" s="24"/>
      <c r="O302" s="106"/>
    </row>
    <row r="303" s="1" customFormat="1" ht="14.25" spans="1:15">
      <c r="A303" s="18"/>
      <c r="B303" s="24"/>
      <c r="C303" s="134"/>
      <c r="D303" s="135"/>
      <c r="E303" s="29"/>
      <c r="F303" s="137"/>
      <c r="G303" s="137"/>
      <c r="H303" s="138"/>
      <c r="I303" s="52">
        <v>2250</v>
      </c>
      <c r="J303" s="76" t="s">
        <v>283</v>
      </c>
      <c r="K303" s="76"/>
      <c r="L303" s="76"/>
      <c r="M303" s="148"/>
      <c r="N303" s="28"/>
      <c r="O303" s="107"/>
    </row>
    <row r="304" s="1" customFormat="1" ht="14.25" spans="1:15">
      <c r="A304" s="18"/>
      <c r="B304" s="20">
        <v>106</v>
      </c>
      <c r="C304" s="124" t="s">
        <v>328</v>
      </c>
      <c r="D304" s="125" t="s">
        <v>68</v>
      </c>
      <c r="E304" s="21" t="s">
        <v>144</v>
      </c>
      <c r="F304" s="127">
        <v>8</v>
      </c>
      <c r="G304" s="127">
        <f>I307</f>
        <v>489</v>
      </c>
      <c r="H304" s="128">
        <f>F304*G304</f>
        <v>3912</v>
      </c>
      <c r="I304" s="50">
        <v>505</v>
      </c>
      <c r="J304" s="76" t="s">
        <v>320</v>
      </c>
      <c r="K304" s="76" t="s">
        <v>321</v>
      </c>
      <c r="L304" s="76">
        <v>13810854067</v>
      </c>
      <c r="M304" s="146" t="s">
        <v>32</v>
      </c>
      <c r="N304" s="20">
        <f>G304</f>
        <v>489</v>
      </c>
      <c r="O304" s="105"/>
    </row>
    <row r="305" s="1" customFormat="1" ht="14.25" spans="1:15">
      <c r="A305" s="18"/>
      <c r="B305" s="24"/>
      <c r="C305" s="129"/>
      <c r="D305" s="130"/>
      <c r="E305" s="25"/>
      <c r="F305" s="132"/>
      <c r="G305" s="132"/>
      <c r="H305" s="133"/>
      <c r="I305" s="50">
        <v>530</v>
      </c>
      <c r="J305" s="76" t="s">
        <v>322</v>
      </c>
      <c r="K305" s="76" t="s">
        <v>323</v>
      </c>
      <c r="L305" s="76">
        <v>18006076585</v>
      </c>
      <c r="M305" s="147"/>
      <c r="N305" s="24"/>
      <c r="O305" s="106"/>
    </row>
    <row r="306" s="1" customFormat="1" ht="14.25" spans="1:15">
      <c r="A306" s="18"/>
      <c r="B306" s="24"/>
      <c r="C306" s="129"/>
      <c r="D306" s="130"/>
      <c r="E306" s="25"/>
      <c r="F306" s="132"/>
      <c r="G306" s="132"/>
      <c r="H306" s="133"/>
      <c r="I306" s="50">
        <v>512</v>
      </c>
      <c r="J306" s="76" t="s">
        <v>324</v>
      </c>
      <c r="K306" s="76" t="s">
        <v>325</v>
      </c>
      <c r="L306" s="76">
        <v>13905028991</v>
      </c>
      <c r="M306" s="147"/>
      <c r="N306" s="24"/>
      <c r="O306" s="106"/>
    </row>
    <row r="307" s="1" customFormat="1" ht="14.25" spans="1:15">
      <c r="A307" s="18"/>
      <c r="B307" s="24"/>
      <c r="C307" s="134"/>
      <c r="D307" s="135"/>
      <c r="E307" s="29"/>
      <c r="F307" s="137"/>
      <c r="G307" s="137"/>
      <c r="H307" s="138"/>
      <c r="I307" s="52">
        <v>489</v>
      </c>
      <c r="J307" s="76" t="s">
        <v>283</v>
      </c>
      <c r="K307" s="76"/>
      <c r="L307" s="76"/>
      <c r="M307" s="148"/>
      <c r="N307" s="28"/>
      <c r="O307" s="107"/>
    </row>
    <row r="308" s="1" customFormat="1" ht="14.25" spans="1:15">
      <c r="A308" s="18"/>
      <c r="B308" s="20">
        <v>107</v>
      </c>
      <c r="C308" s="124" t="s">
        <v>329</v>
      </c>
      <c r="D308" s="125" t="s">
        <v>68</v>
      </c>
      <c r="E308" s="21" t="s">
        <v>144</v>
      </c>
      <c r="F308" s="127">
        <v>6</v>
      </c>
      <c r="G308" s="127">
        <f>I311</f>
        <v>1440</v>
      </c>
      <c r="H308" s="128">
        <f>F308*G308</f>
        <v>8640</v>
      </c>
      <c r="I308" s="50">
        <v>1620</v>
      </c>
      <c r="J308" s="76" t="s">
        <v>320</v>
      </c>
      <c r="K308" s="76" t="s">
        <v>321</v>
      </c>
      <c r="L308" s="76">
        <v>13810854067</v>
      </c>
      <c r="M308" s="146" t="s">
        <v>32</v>
      </c>
      <c r="N308" s="20">
        <f>G308</f>
        <v>1440</v>
      </c>
      <c r="O308" s="105"/>
    </row>
    <row r="309" s="1" customFormat="1" ht="14.25" spans="1:15">
      <c r="A309" s="18"/>
      <c r="B309" s="24"/>
      <c r="C309" s="129"/>
      <c r="D309" s="130"/>
      <c r="E309" s="25"/>
      <c r="F309" s="132"/>
      <c r="G309" s="132"/>
      <c r="H309" s="133"/>
      <c r="I309" s="50">
        <v>1590</v>
      </c>
      <c r="J309" s="76" t="s">
        <v>322</v>
      </c>
      <c r="K309" s="76" t="s">
        <v>323</v>
      </c>
      <c r="L309" s="76">
        <v>18006076585</v>
      </c>
      <c r="M309" s="147"/>
      <c r="N309" s="24"/>
      <c r="O309" s="106"/>
    </row>
    <row r="310" s="1" customFormat="1" ht="14.25" spans="1:15">
      <c r="A310" s="18"/>
      <c r="B310" s="24"/>
      <c r="C310" s="129"/>
      <c r="D310" s="130"/>
      <c r="E310" s="25"/>
      <c r="F310" s="132"/>
      <c r="G310" s="132"/>
      <c r="H310" s="133"/>
      <c r="I310" s="50">
        <v>1710</v>
      </c>
      <c r="J310" s="76" t="s">
        <v>324</v>
      </c>
      <c r="K310" s="76" t="s">
        <v>325</v>
      </c>
      <c r="L310" s="76">
        <v>13905028991</v>
      </c>
      <c r="M310" s="147"/>
      <c r="N310" s="24"/>
      <c r="O310" s="106"/>
    </row>
    <row r="311" s="1" customFormat="1" ht="14.25" spans="1:15">
      <c r="A311" s="18"/>
      <c r="B311" s="24"/>
      <c r="C311" s="134"/>
      <c r="D311" s="135"/>
      <c r="E311" s="29"/>
      <c r="F311" s="137"/>
      <c r="G311" s="137"/>
      <c r="H311" s="138"/>
      <c r="I311" s="52">
        <v>1440</v>
      </c>
      <c r="J311" s="76" t="s">
        <v>283</v>
      </c>
      <c r="K311" s="76"/>
      <c r="L311" s="76"/>
      <c r="M311" s="148"/>
      <c r="N311" s="28"/>
      <c r="O311" s="107"/>
    </row>
    <row r="312" s="1" customFormat="1" ht="14.25" spans="1:15">
      <c r="A312" s="18"/>
      <c r="B312" s="20">
        <v>108</v>
      </c>
      <c r="C312" s="124" t="s">
        <v>330</v>
      </c>
      <c r="D312" s="125" t="s">
        <v>68</v>
      </c>
      <c r="E312" s="21" t="s">
        <v>144</v>
      </c>
      <c r="F312" s="127">
        <v>6</v>
      </c>
      <c r="G312" s="127">
        <f>I315</f>
        <v>1360</v>
      </c>
      <c r="H312" s="128">
        <f>F312*G312</f>
        <v>8160</v>
      </c>
      <c r="I312" s="50">
        <v>1450</v>
      </c>
      <c r="J312" s="76" t="s">
        <v>320</v>
      </c>
      <c r="K312" s="76" t="s">
        <v>321</v>
      </c>
      <c r="L312" s="76">
        <v>13810854067</v>
      </c>
      <c r="M312" s="146" t="s">
        <v>32</v>
      </c>
      <c r="N312" s="20">
        <f>G312</f>
        <v>1360</v>
      </c>
      <c r="O312" s="105"/>
    </row>
    <row r="313" s="1" customFormat="1" ht="14.25" spans="1:15">
      <c r="A313" s="18"/>
      <c r="B313" s="24"/>
      <c r="C313" s="129"/>
      <c r="D313" s="130"/>
      <c r="E313" s="25"/>
      <c r="F313" s="132"/>
      <c r="G313" s="132"/>
      <c r="H313" s="133"/>
      <c r="I313" s="50">
        <v>1510</v>
      </c>
      <c r="J313" s="76" t="s">
        <v>322</v>
      </c>
      <c r="K313" s="76" t="s">
        <v>323</v>
      </c>
      <c r="L313" s="76">
        <v>18006076585</v>
      </c>
      <c r="M313" s="147"/>
      <c r="N313" s="24"/>
      <c r="O313" s="106"/>
    </row>
    <row r="314" s="1" customFormat="1" ht="14.25" spans="1:15">
      <c r="A314" s="18"/>
      <c r="B314" s="24"/>
      <c r="C314" s="129"/>
      <c r="D314" s="130"/>
      <c r="E314" s="25"/>
      <c r="F314" s="132"/>
      <c r="G314" s="132"/>
      <c r="H314" s="133"/>
      <c r="I314" s="50">
        <v>1600</v>
      </c>
      <c r="J314" s="76" t="s">
        <v>324</v>
      </c>
      <c r="K314" s="76" t="s">
        <v>325</v>
      </c>
      <c r="L314" s="76">
        <v>13905028991</v>
      </c>
      <c r="M314" s="147"/>
      <c r="N314" s="24"/>
      <c r="O314" s="106"/>
    </row>
    <row r="315" s="1" customFormat="1" ht="14.25" spans="1:15">
      <c r="A315" s="18"/>
      <c r="B315" s="24"/>
      <c r="C315" s="134"/>
      <c r="D315" s="135"/>
      <c r="E315" s="29"/>
      <c r="F315" s="137"/>
      <c r="G315" s="137"/>
      <c r="H315" s="138"/>
      <c r="I315" s="52">
        <v>1360</v>
      </c>
      <c r="J315" s="76" t="s">
        <v>283</v>
      </c>
      <c r="K315" s="76"/>
      <c r="L315" s="76"/>
      <c r="M315" s="148"/>
      <c r="N315" s="28"/>
      <c r="O315" s="107"/>
    </row>
    <row r="316" s="1" customFormat="1" ht="14.25" spans="1:15">
      <c r="A316" s="18"/>
      <c r="B316" s="20">
        <v>109</v>
      </c>
      <c r="C316" s="124" t="s">
        <v>331</v>
      </c>
      <c r="D316" s="125" t="s">
        <v>68</v>
      </c>
      <c r="E316" s="21" t="s">
        <v>144</v>
      </c>
      <c r="F316" s="127">
        <v>8</v>
      </c>
      <c r="G316" s="127">
        <f>I319</f>
        <v>1480</v>
      </c>
      <c r="H316" s="128">
        <f>F316*G316</f>
        <v>11840</v>
      </c>
      <c r="I316" s="50">
        <v>1600</v>
      </c>
      <c r="J316" s="76" t="s">
        <v>320</v>
      </c>
      <c r="K316" s="76" t="s">
        <v>321</v>
      </c>
      <c r="L316" s="76">
        <v>13810854067</v>
      </c>
      <c r="M316" s="146" t="s">
        <v>32</v>
      </c>
      <c r="N316" s="20">
        <f>G316</f>
        <v>1480</v>
      </c>
      <c r="O316" s="105"/>
    </row>
    <row r="317" s="1" customFormat="1" ht="14.25" spans="1:15">
      <c r="A317" s="18"/>
      <c r="B317" s="24"/>
      <c r="C317" s="129"/>
      <c r="D317" s="130"/>
      <c r="E317" s="25"/>
      <c r="F317" s="132"/>
      <c r="G317" s="132"/>
      <c r="H317" s="133"/>
      <c r="I317" s="50">
        <v>1510</v>
      </c>
      <c r="J317" s="76" t="s">
        <v>322</v>
      </c>
      <c r="K317" s="76" t="s">
        <v>323</v>
      </c>
      <c r="L317" s="76">
        <v>18006076585</v>
      </c>
      <c r="M317" s="147"/>
      <c r="N317" s="24"/>
      <c r="O317" s="106"/>
    </row>
    <row r="318" s="1" customFormat="1" ht="14.25" spans="1:15">
      <c r="A318" s="18"/>
      <c r="B318" s="24"/>
      <c r="C318" s="129"/>
      <c r="D318" s="130"/>
      <c r="E318" s="25"/>
      <c r="F318" s="132"/>
      <c r="G318" s="132"/>
      <c r="H318" s="133"/>
      <c r="I318" s="50">
        <v>1580</v>
      </c>
      <c r="J318" s="76" t="s">
        <v>324</v>
      </c>
      <c r="K318" s="76" t="s">
        <v>325</v>
      </c>
      <c r="L318" s="76">
        <v>13905028991</v>
      </c>
      <c r="M318" s="147"/>
      <c r="N318" s="24"/>
      <c r="O318" s="106"/>
    </row>
    <row r="319" s="1" customFormat="1" ht="14.25" spans="1:15">
      <c r="A319" s="18"/>
      <c r="B319" s="24"/>
      <c r="C319" s="134"/>
      <c r="D319" s="135"/>
      <c r="E319" s="29"/>
      <c r="F319" s="137"/>
      <c r="G319" s="137"/>
      <c r="H319" s="138"/>
      <c r="I319" s="52">
        <v>1480</v>
      </c>
      <c r="J319" s="76" t="s">
        <v>283</v>
      </c>
      <c r="K319" s="76"/>
      <c r="L319" s="76"/>
      <c r="M319" s="148"/>
      <c r="N319" s="28"/>
      <c r="O319" s="107"/>
    </row>
    <row r="320" s="1" customFormat="1" ht="14.25" spans="1:15">
      <c r="A320" s="18"/>
      <c r="B320" s="20">
        <v>110</v>
      </c>
      <c r="C320" s="124" t="s">
        <v>332</v>
      </c>
      <c r="D320" s="125" t="s">
        <v>68</v>
      </c>
      <c r="E320" s="21" t="s">
        <v>180</v>
      </c>
      <c r="F320" s="127">
        <v>32</v>
      </c>
      <c r="G320" s="127">
        <f>I323</f>
        <v>1500</v>
      </c>
      <c r="H320" s="128">
        <f>F320*G320</f>
        <v>48000</v>
      </c>
      <c r="I320" s="50">
        <v>1650</v>
      </c>
      <c r="J320" s="76" t="s">
        <v>320</v>
      </c>
      <c r="K320" s="76" t="s">
        <v>321</v>
      </c>
      <c r="L320" s="76">
        <v>13810854067</v>
      </c>
      <c r="M320" s="146" t="s">
        <v>32</v>
      </c>
      <c r="N320" s="20">
        <f>G320</f>
        <v>1500</v>
      </c>
      <c r="O320" s="105"/>
    </row>
    <row r="321" s="1" customFormat="1" ht="14.25" spans="1:15">
      <c r="A321" s="18"/>
      <c r="B321" s="24"/>
      <c r="C321" s="129"/>
      <c r="D321" s="130"/>
      <c r="E321" s="25"/>
      <c r="F321" s="132"/>
      <c r="G321" s="132"/>
      <c r="H321" s="133"/>
      <c r="I321" s="50">
        <v>1670</v>
      </c>
      <c r="J321" s="76" t="s">
        <v>322</v>
      </c>
      <c r="K321" s="76" t="s">
        <v>323</v>
      </c>
      <c r="L321" s="76">
        <v>18006076585</v>
      </c>
      <c r="M321" s="147"/>
      <c r="N321" s="24"/>
      <c r="O321" s="106"/>
    </row>
    <row r="322" s="1" customFormat="1" ht="14.25" spans="1:15">
      <c r="A322" s="18"/>
      <c r="B322" s="24"/>
      <c r="C322" s="129"/>
      <c r="D322" s="130"/>
      <c r="E322" s="25"/>
      <c r="F322" s="132"/>
      <c r="G322" s="132"/>
      <c r="H322" s="133"/>
      <c r="I322" s="50">
        <v>1580</v>
      </c>
      <c r="J322" s="76" t="s">
        <v>324</v>
      </c>
      <c r="K322" s="76" t="s">
        <v>325</v>
      </c>
      <c r="L322" s="76">
        <v>13905028991</v>
      </c>
      <c r="M322" s="147"/>
      <c r="N322" s="24"/>
      <c r="O322" s="106"/>
    </row>
    <row r="323" s="1" customFormat="1" ht="17.25" customHeight="1" spans="1:15">
      <c r="A323" s="18"/>
      <c r="B323" s="24"/>
      <c r="C323" s="134"/>
      <c r="D323" s="135"/>
      <c r="E323" s="29"/>
      <c r="F323" s="137"/>
      <c r="G323" s="137"/>
      <c r="H323" s="138"/>
      <c r="I323" s="52">
        <v>1500</v>
      </c>
      <c r="J323" s="76" t="s">
        <v>283</v>
      </c>
      <c r="K323" s="76"/>
      <c r="L323" s="76"/>
      <c r="M323" s="148"/>
      <c r="N323" s="28"/>
      <c r="O323" s="107"/>
    </row>
    <row r="324" s="1" customFormat="1" ht="14.25" spans="1:15">
      <c r="A324" s="18"/>
      <c r="B324" s="20">
        <v>111</v>
      </c>
      <c r="C324" s="124" t="s">
        <v>333</v>
      </c>
      <c r="D324" s="125" t="s">
        <v>68</v>
      </c>
      <c r="E324" s="21" t="s">
        <v>180</v>
      </c>
      <c r="F324" s="127">
        <v>32</v>
      </c>
      <c r="G324" s="127">
        <f>I327</f>
        <v>1700</v>
      </c>
      <c r="H324" s="128">
        <f>F324*G324</f>
        <v>54400</v>
      </c>
      <c r="I324" s="50">
        <v>1800</v>
      </c>
      <c r="J324" s="76" t="s">
        <v>320</v>
      </c>
      <c r="K324" s="76" t="s">
        <v>321</v>
      </c>
      <c r="L324" s="76">
        <v>13810854067</v>
      </c>
      <c r="M324" s="146" t="s">
        <v>32</v>
      </c>
      <c r="N324" s="20">
        <f>G324</f>
        <v>1700</v>
      </c>
      <c r="O324" s="105"/>
    </row>
    <row r="325" s="1" customFormat="1" ht="14.25" spans="1:15">
      <c r="A325" s="18"/>
      <c r="B325" s="24"/>
      <c r="C325" s="129"/>
      <c r="D325" s="130"/>
      <c r="E325" s="25"/>
      <c r="F325" s="132"/>
      <c r="G325" s="132"/>
      <c r="H325" s="133"/>
      <c r="I325" s="50">
        <v>1830</v>
      </c>
      <c r="J325" s="76" t="s">
        <v>322</v>
      </c>
      <c r="K325" s="76" t="s">
        <v>323</v>
      </c>
      <c r="L325" s="76">
        <v>18006076585</v>
      </c>
      <c r="M325" s="147"/>
      <c r="N325" s="24"/>
      <c r="O325" s="106"/>
    </row>
    <row r="326" s="1" customFormat="1" ht="14.25" spans="1:15">
      <c r="A326" s="18"/>
      <c r="B326" s="24"/>
      <c r="C326" s="129"/>
      <c r="D326" s="130"/>
      <c r="E326" s="25"/>
      <c r="F326" s="132"/>
      <c r="G326" s="132"/>
      <c r="H326" s="133"/>
      <c r="I326" s="50">
        <v>1790</v>
      </c>
      <c r="J326" s="76" t="s">
        <v>324</v>
      </c>
      <c r="K326" s="76" t="s">
        <v>325</v>
      </c>
      <c r="L326" s="76">
        <v>13905028991</v>
      </c>
      <c r="M326" s="147"/>
      <c r="N326" s="24"/>
      <c r="O326" s="106"/>
    </row>
    <row r="327" s="1" customFormat="1" ht="14.25" spans="1:15">
      <c r="A327" s="18"/>
      <c r="B327" s="24"/>
      <c r="C327" s="134"/>
      <c r="D327" s="135"/>
      <c r="E327" s="29"/>
      <c r="F327" s="137"/>
      <c r="G327" s="137"/>
      <c r="H327" s="138"/>
      <c r="I327" s="52">
        <v>1700</v>
      </c>
      <c r="J327" s="76" t="s">
        <v>283</v>
      </c>
      <c r="K327" s="76"/>
      <c r="L327" s="76"/>
      <c r="M327" s="148"/>
      <c r="N327" s="28"/>
      <c r="O327" s="107"/>
    </row>
    <row r="328" s="1" customFormat="1" ht="14.25" spans="1:15">
      <c r="A328" s="18"/>
      <c r="B328" s="20">
        <v>112</v>
      </c>
      <c r="C328" s="124" t="s">
        <v>334</v>
      </c>
      <c r="D328" s="125" t="s">
        <v>68</v>
      </c>
      <c r="E328" s="21" t="s">
        <v>144</v>
      </c>
      <c r="F328" s="127">
        <v>7</v>
      </c>
      <c r="G328" s="127">
        <f>I331</f>
        <v>187</v>
      </c>
      <c r="H328" s="128">
        <f>F328*G328</f>
        <v>1309</v>
      </c>
      <c r="I328" s="50">
        <v>200</v>
      </c>
      <c r="J328" s="76" t="s">
        <v>320</v>
      </c>
      <c r="K328" s="76" t="s">
        <v>321</v>
      </c>
      <c r="L328" s="76">
        <v>13810854067</v>
      </c>
      <c r="M328" s="146" t="s">
        <v>32</v>
      </c>
      <c r="N328" s="20">
        <f>G328</f>
        <v>187</v>
      </c>
      <c r="O328" s="105"/>
    </row>
    <row r="329" s="1" customFormat="1" ht="14.25" spans="1:15">
      <c r="A329" s="18"/>
      <c r="B329" s="24"/>
      <c r="C329" s="129"/>
      <c r="D329" s="130"/>
      <c r="E329" s="25"/>
      <c r="F329" s="132"/>
      <c r="G329" s="132"/>
      <c r="H329" s="133"/>
      <c r="I329" s="50">
        <v>210</v>
      </c>
      <c r="J329" s="76" t="s">
        <v>322</v>
      </c>
      <c r="K329" s="76" t="s">
        <v>323</v>
      </c>
      <c r="L329" s="76">
        <v>18006076585</v>
      </c>
      <c r="M329" s="147"/>
      <c r="N329" s="24"/>
      <c r="O329" s="106"/>
    </row>
    <row r="330" s="1" customFormat="1" ht="14.25" spans="1:15">
      <c r="A330" s="18"/>
      <c r="B330" s="24"/>
      <c r="C330" s="129"/>
      <c r="D330" s="130"/>
      <c r="E330" s="25"/>
      <c r="F330" s="132"/>
      <c r="G330" s="132"/>
      <c r="H330" s="133"/>
      <c r="I330" s="50">
        <v>191</v>
      </c>
      <c r="J330" s="76" t="s">
        <v>324</v>
      </c>
      <c r="K330" s="76" t="s">
        <v>325</v>
      </c>
      <c r="L330" s="76">
        <v>13905028991</v>
      </c>
      <c r="M330" s="147"/>
      <c r="N330" s="24"/>
      <c r="O330" s="106"/>
    </row>
    <row r="331" s="1" customFormat="1" ht="14.25" spans="1:15">
      <c r="A331" s="18"/>
      <c r="B331" s="24"/>
      <c r="C331" s="134"/>
      <c r="D331" s="135"/>
      <c r="E331" s="29"/>
      <c r="F331" s="137"/>
      <c r="G331" s="137"/>
      <c r="H331" s="138"/>
      <c r="I331" s="52">
        <v>187</v>
      </c>
      <c r="J331" s="76" t="s">
        <v>283</v>
      </c>
      <c r="K331" s="76"/>
      <c r="L331" s="76"/>
      <c r="M331" s="148"/>
      <c r="N331" s="28"/>
      <c r="O331" s="107"/>
    </row>
    <row r="332" s="1" customFormat="1" ht="14.25" spans="1:15">
      <c r="A332" s="18"/>
      <c r="B332" s="20">
        <v>113</v>
      </c>
      <c r="C332" s="124" t="s">
        <v>335</v>
      </c>
      <c r="D332" s="125" t="s">
        <v>68</v>
      </c>
      <c r="E332" s="21" t="s">
        <v>137</v>
      </c>
      <c r="F332" s="127">
        <v>13</v>
      </c>
      <c r="G332" s="127">
        <f>I335</f>
        <v>15</v>
      </c>
      <c r="H332" s="128">
        <f>F332*G332</f>
        <v>195</v>
      </c>
      <c r="I332" s="50">
        <v>20</v>
      </c>
      <c r="J332" s="76" t="s">
        <v>320</v>
      </c>
      <c r="K332" s="76" t="s">
        <v>321</v>
      </c>
      <c r="L332" s="76">
        <v>13810854067</v>
      </c>
      <c r="M332" s="146" t="s">
        <v>32</v>
      </c>
      <c r="N332" s="20">
        <f>G332</f>
        <v>15</v>
      </c>
      <c r="O332" s="105"/>
    </row>
    <row r="333" s="1" customFormat="1" ht="14.25" spans="1:15">
      <c r="A333" s="18"/>
      <c r="B333" s="24"/>
      <c r="C333" s="129"/>
      <c r="D333" s="130"/>
      <c r="E333" s="25"/>
      <c r="F333" s="132"/>
      <c r="G333" s="132"/>
      <c r="H333" s="133"/>
      <c r="I333" s="50">
        <v>19</v>
      </c>
      <c r="J333" s="76" t="s">
        <v>322</v>
      </c>
      <c r="K333" s="76" t="s">
        <v>323</v>
      </c>
      <c r="L333" s="76">
        <v>18006076585</v>
      </c>
      <c r="M333" s="147"/>
      <c r="N333" s="24"/>
      <c r="O333" s="106"/>
    </row>
    <row r="334" s="1" customFormat="1" ht="14.25" spans="1:15">
      <c r="A334" s="18"/>
      <c r="B334" s="24"/>
      <c r="C334" s="129"/>
      <c r="D334" s="130"/>
      <c r="E334" s="25"/>
      <c r="F334" s="132"/>
      <c r="G334" s="132"/>
      <c r="H334" s="133"/>
      <c r="I334" s="50">
        <v>17</v>
      </c>
      <c r="J334" s="76" t="s">
        <v>324</v>
      </c>
      <c r="K334" s="76" t="s">
        <v>325</v>
      </c>
      <c r="L334" s="76">
        <v>13905028991</v>
      </c>
      <c r="M334" s="147"/>
      <c r="N334" s="24"/>
      <c r="O334" s="106"/>
    </row>
    <row r="335" s="1" customFormat="1" ht="14.25" spans="1:15">
      <c r="A335" s="18"/>
      <c r="B335" s="24"/>
      <c r="C335" s="134"/>
      <c r="D335" s="135"/>
      <c r="E335" s="29"/>
      <c r="F335" s="137"/>
      <c r="G335" s="137"/>
      <c r="H335" s="138"/>
      <c r="I335" s="164">
        <v>15</v>
      </c>
      <c r="J335" s="76" t="s">
        <v>283</v>
      </c>
      <c r="K335" s="76"/>
      <c r="L335" s="76"/>
      <c r="M335" s="148"/>
      <c r="N335" s="28"/>
      <c r="O335" s="107"/>
    </row>
    <row r="336" s="1" customFormat="1" ht="14.25" spans="1:15">
      <c r="A336" s="18"/>
      <c r="B336" s="20">
        <v>114</v>
      </c>
      <c r="C336" s="124" t="s">
        <v>336</v>
      </c>
      <c r="D336" s="125" t="s">
        <v>68</v>
      </c>
      <c r="E336" s="21" t="s">
        <v>137</v>
      </c>
      <c r="F336" s="127">
        <v>1</v>
      </c>
      <c r="G336" s="127">
        <f>I339</f>
        <v>800</v>
      </c>
      <c r="H336" s="128">
        <f>F336*G336</f>
        <v>800</v>
      </c>
      <c r="I336" s="50">
        <v>900</v>
      </c>
      <c r="J336" s="76" t="s">
        <v>320</v>
      </c>
      <c r="K336" s="76" t="s">
        <v>321</v>
      </c>
      <c r="L336" s="76">
        <v>13810854067</v>
      </c>
      <c r="M336" s="146" t="s">
        <v>32</v>
      </c>
      <c r="N336" s="20">
        <f>G336</f>
        <v>800</v>
      </c>
      <c r="O336" s="105"/>
    </row>
    <row r="337" s="1" customFormat="1" ht="14.25" spans="1:15">
      <c r="A337" s="18"/>
      <c r="B337" s="24"/>
      <c r="C337" s="129"/>
      <c r="D337" s="130"/>
      <c r="E337" s="25"/>
      <c r="F337" s="132"/>
      <c r="G337" s="132"/>
      <c r="H337" s="133"/>
      <c r="I337" s="50">
        <v>910</v>
      </c>
      <c r="J337" s="76" t="s">
        <v>322</v>
      </c>
      <c r="K337" s="76" t="s">
        <v>323</v>
      </c>
      <c r="L337" s="76">
        <v>18006076585</v>
      </c>
      <c r="M337" s="147"/>
      <c r="N337" s="24"/>
      <c r="O337" s="106"/>
    </row>
    <row r="338" s="1" customFormat="1" ht="14.25" spans="1:15">
      <c r="A338" s="18"/>
      <c r="B338" s="24"/>
      <c r="C338" s="129"/>
      <c r="D338" s="130"/>
      <c r="E338" s="25"/>
      <c r="F338" s="132"/>
      <c r="G338" s="132"/>
      <c r="H338" s="133"/>
      <c r="I338" s="50">
        <v>830</v>
      </c>
      <c r="J338" s="76" t="s">
        <v>324</v>
      </c>
      <c r="K338" s="76" t="s">
        <v>325</v>
      </c>
      <c r="L338" s="76">
        <v>13905028991</v>
      </c>
      <c r="M338" s="147"/>
      <c r="N338" s="24"/>
      <c r="O338" s="106"/>
    </row>
    <row r="339" s="1" customFormat="1" ht="14.25" spans="1:15">
      <c r="A339" s="18"/>
      <c r="B339" s="24"/>
      <c r="C339" s="134"/>
      <c r="D339" s="135"/>
      <c r="E339" s="29"/>
      <c r="F339" s="137"/>
      <c r="G339" s="137"/>
      <c r="H339" s="138"/>
      <c r="I339" s="164">
        <v>800</v>
      </c>
      <c r="J339" s="76" t="s">
        <v>283</v>
      </c>
      <c r="K339" s="76"/>
      <c r="L339" s="76"/>
      <c r="M339" s="148"/>
      <c r="N339" s="28"/>
      <c r="O339" s="107"/>
    </row>
    <row r="340" s="1" customFormat="1" ht="14.25" spans="1:15">
      <c r="A340" s="18"/>
      <c r="B340" s="20">
        <v>115</v>
      </c>
      <c r="C340" s="124" t="s">
        <v>337</v>
      </c>
      <c r="D340" s="125" t="s">
        <v>68</v>
      </c>
      <c r="E340" s="21" t="s">
        <v>137</v>
      </c>
      <c r="F340" s="127">
        <v>16</v>
      </c>
      <c r="G340" s="127">
        <f>I343</f>
        <v>400</v>
      </c>
      <c r="H340" s="128">
        <f>F340*G340</f>
        <v>6400</v>
      </c>
      <c r="I340" s="50">
        <v>461</v>
      </c>
      <c r="J340" s="76" t="s">
        <v>320</v>
      </c>
      <c r="K340" s="76" t="s">
        <v>321</v>
      </c>
      <c r="L340" s="76">
        <v>13810854067</v>
      </c>
      <c r="M340" s="146" t="s">
        <v>32</v>
      </c>
      <c r="N340" s="20">
        <f>G340</f>
        <v>400</v>
      </c>
      <c r="O340" s="105"/>
    </row>
    <row r="341" s="1" customFormat="1" ht="14.25" spans="1:15">
      <c r="A341" s="18"/>
      <c r="B341" s="24"/>
      <c r="C341" s="129"/>
      <c r="D341" s="130"/>
      <c r="E341" s="25"/>
      <c r="F341" s="132"/>
      <c r="G341" s="132"/>
      <c r="H341" s="133"/>
      <c r="I341" s="50">
        <v>435</v>
      </c>
      <c r="J341" s="76" t="s">
        <v>322</v>
      </c>
      <c r="K341" s="76" t="s">
        <v>323</v>
      </c>
      <c r="L341" s="76">
        <v>18006076585</v>
      </c>
      <c r="M341" s="147"/>
      <c r="N341" s="24"/>
      <c r="O341" s="106"/>
    </row>
    <row r="342" s="1" customFormat="1" ht="14.25" spans="1:15">
      <c r="A342" s="18"/>
      <c r="B342" s="24"/>
      <c r="C342" s="129"/>
      <c r="D342" s="130"/>
      <c r="E342" s="25"/>
      <c r="F342" s="132"/>
      <c r="G342" s="132"/>
      <c r="H342" s="133"/>
      <c r="I342" s="50">
        <v>425</v>
      </c>
      <c r="J342" s="76" t="s">
        <v>324</v>
      </c>
      <c r="K342" s="76" t="s">
        <v>325</v>
      </c>
      <c r="L342" s="76">
        <v>13905028991</v>
      </c>
      <c r="M342" s="147"/>
      <c r="N342" s="24"/>
      <c r="O342" s="106"/>
    </row>
    <row r="343" s="1" customFormat="1" ht="14.25" spans="1:15">
      <c r="A343" s="18"/>
      <c r="B343" s="24"/>
      <c r="C343" s="134"/>
      <c r="D343" s="135"/>
      <c r="E343" s="29"/>
      <c r="F343" s="137"/>
      <c r="G343" s="137"/>
      <c r="H343" s="138"/>
      <c r="I343" s="164">
        <v>400</v>
      </c>
      <c r="J343" s="76" t="s">
        <v>283</v>
      </c>
      <c r="K343" s="76"/>
      <c r="L343" s="76"/>
      <c r="M343" s="148"/>
      <c r="N343" s="28"/>
      <c r="O343" s="107"/>
    </row>
    <row r="344" s="1" customFormat="1" ht="14.25" spans="1:15">
      <c r="A344" s="18"/>
      <c r="B344" s="20">
        <v>116</v>
      </c>
      <c r="C344" s="124" t="s">
        <v>338</v>
      </c>
      <c r="D344" s="125" t="s">
        <v>68</v>
      </c>
      <c r="E344" s="21" t="s">
        <v>137</v>
      </c>
      <c r="F344" s="127">
        <v>5</v>
      </c>
      <c r="G344" s="127">
        <f>I347</f>
        <v>500</v>
      </c>
      <c r="H344" s="128">
        <f>F344*G344</f>
        <v>2500</v>
      </c>
      <c r="I344" s="50">
        <v>530</v>
      </c>
      <c r="J344" s="76" t="s">
        <v>320</v>
      </c>
      <c r="K344" s="76" t="s">
        <v>321</v>
      </c>
      <c r="L344" s="76">
        <v>13810854067</v>
      </c>
      <c r="M344" s="146" t="s">
        <v>32</v>
      </c>
      <c r="N344" s="20">
        <f>G344</f>
        <v>500</v>
      </c>
      <c r="O344" s="105"/>
    </row>
    <row r="345" s="1" customFormat="1" ht="14.25" spans="1:15">
      <c r="A345" s="18"/>
      <c r="B345" s="24"/>
      <c r="C345" s="129"/>
      <c r="D345" s="130"/>
      <c r="E345" s="25"/>
      <c r="F345" s="132"/>
      <c r="G345" s="132"/>
      <c r="H345" s="133"/>
      <c r="I345" s="50">
        <v>519</v>
      </c>
      <c r="J345" s="76" t="s">
        <v>322</v>
      </c>
      <c r="K345" s="76" t="s">
        <v>323</v>
      </c>
      <c r="L345" s="76">
        <v>18006076585</v>
      </c>
      <c r="M345" s="147"/>
      <c r="N345" s="24"/>
      <c r="O345" s="106"/>
    </row>
    <row r="346" s="1" customFormat="1" ht="14.25" spans="1:15">
      <c r="A346" s="18"/>
      <c r="B346" s="24"/>
      <c r="C346" s="129"/>
      <c r="D346" s="130"/>
      <c r="E346" s="25"/>
      <c r="F346" s="132"/>
      <c r="G346" s="132"/>
      <c r="H346" s="133"/>
      <c r="I346" s="50">
        <v>525</v>
      </c>
      <c r="J346" s="76" t="s">
        <v>324</v>
      </c>
      <c r="K346" s="76" t="s">
        <v>325</v>
      </c>
      <c r="L346" s="76">
        <v>13905028991</v>
      </c>
      <c r="M346" s="147"/>
      <c r="N346" s="24"/>
      <c r="O346" s="106"/>
    </row>
    <row r="347" s="1" customFormat="1" ht="14.25" spans="1:15">
      <c r="A347" s="18"/>
      <c r="B347" s="24"/>
      <c r="C347" s="134"/>
      <c r="D347" s="135"/>
      <c r="E347" s="29"/>
      <c r="F347" s="137"/>
      <c r="G347" s="137"/>
      <c r="H347" s="138"/>
      <c r="I347" s="164">
        <v>500</v>
      </c>
      <c r="J347" s="76" t="s">
        <v>283</v>
      </c>
      <c r="K347" s="76"/>
      <c r="L347" s="76"/>
      <c r="M347" s="148"/>
      <c r="N347" s="28"/>
      <c r="O347" s="107"/>
    </row>
    <row r="348" s="1" customFormat="1" ht="14.25" spans="1:15">
      <c r="A348" s="18"/>
      <c r="B348" s="20">
        <v>117</v>
      </c>
      <c r="C348" s="124" t="s">
        <v>339</v>
      </c>
      <c r="D348" s="125" t="s">
        <v>68</v>
      </c>
      <c r="E348" s="21" t="s">
        <v>137</v>
      </c>
      <c r="F348" s="127">
        <v>16</v>
      </c>
      <c r="G348" s="127">
        <f>I351</f>
        <v>400</v>
      </c>
      <c r="H348" s="128">
        <f>F348*G348</f>
        <v>6400</v>
      </c>
      <c r="I348" s="50">
        <v>450</v>
      </c>
      <c r="J348" s="76" t="s">
        <v>320</v>
      </c>
      <c r="K348" s="76" t="s">
        <v>321</v>
      </c>
      <c r="L348" s="76">
        <v>13810854067</v>
      </c>
      <c r="M348" s="146" t="s">
        <v>32</v>
      </c>
      <c r="N348" s="20">
        <f>G348</f>
        <v>400</v>
      </c>
      <c r="O348" s="105"/>
    </row>
    <row r="349" s="1" customFormat="1" ht="14.25" spans="1:15">
      <c r="A349" s="18"/>
      <c r="B349" s="24"/>
      <c r="C349" s="129"/>
      <c r="D349" s="130"/>
      <c r="E349" s="25"/>
      <c r="F349" s="132"/>
      <c r="G349" s="132"/>
      <c r="H349" s="133"/>
      <c r="I349" s="50">
        <v>435</v>
      </c>
      <c r="J349" s="76" t="s">
        <v>322</v>
      </c>
      <c r="K349" s="76" t="s">
        <v>323</v>
      </c>
      <c r="L349" s="76">
        <v>18006076585</v>
      </c>
      <c r="M349" s="147"/>
      <c r="N349" s="24"/>
      <c r="O349" s="106"/>
    </row>
    <row r="350" s="1" customFormat="1" ht="14.25" spans="1:15">
      <c r="A350" s="18"/>
      <c r="B350" s="24"/>
      <c r="C350" s="129"/>
      <c r="D350" s="130"/>
      <c r="E350" s="25"/>
      <c r="F350" s="132"/>
      <c r="G350" s="132"/>
      <c r="H350" s="133"/>
      <c r="I350" s="50">
        <v>455</v>
      </c>
      <c r="J350" s="76" t="s">
        <v>324</v>
      </c>
      <c r="K350" s="76" t="s">
        <v>325</v>
      </c>
      <c r="L350" s="76">
        <v>13905028991</v>
      </c>
      <c r="M350" s="147"/>
      <c r="N350" s="24"/>
      <c r="O350" s="106"/>
    </row>
    <row r="351" s="1" customFormat="1" ht="14.25" spans="1:15">
      <c r="A351" s="18"/>
      <c r="B351" s="24"/>
      <c r="C351" s="134"/>
      <c r="D351" s="135"/>
      <c r="E351" s="29"/>
      <c r="F351" s="137"/>
      <c r="G351" s="137"/>
      <c r="H351" s="138"/>
      <c r="I351" s="164">
        <v>400</v>
      </c>
      <c r="J351" s="76" t="s">
        <v>283</v>
      </c>
      <c r="K351" s="76"/>
      <c r="L351" s="76"/>
      <c r="M351" s="148"/>
      <c r="N351" s="28"/>
      <c r="O351" s="107"/>
    </row>
    <row r="352" s="1" customFormat="1" ht="14.25" spans="1:15">
      <c r="A352" s="18"/>
      <c r="B352" s="20">
        <v>118</v>
      </c>
      <c r="C352" s="124" t="s">
        <v>340</v>
      </c>
      <c r="D352" s="125" t="s">
        <v>68</v>
      </c>
      <c r="E352" s="21" t="s">
        <v>180</v>
      </c>
      <c r="F352" s="127">
        <v>5</v>
      </c>
      <c r="G352" s="127">
        <f>I355</f>
        <v>2380</v>
      </c>
      <c r="H352" s="128">
        <f>F352*G352</f>
        <v>11900</v>
      </c>
      <c r="I352" s="50">
        <v>2550</v>
      </c>
      <c r="J352" s="76" t="s">
        <v>320</v>
      </c>
      <c r="K352" s="76" t="s">
        <v>321</v>
      </c>
      <c r="L352" s="76">
        <v>13810854067</v>
      </c>
      <c r="M352" s="146" t="s">
        <v>32</v>
      </c>
      <c r="N352" s="20">
        <f>G352</f>
        <v>2380</v>
      </c>
      <c r="O352" s="105"/>
    </row>
    <row r="353" s="1" customFormat="1" ht="14.25" spans="1:15">
      <c r="A353" s="18"/>
      <c r="B353" s="24"/>
      <c r="C353" s="129"/>
      <c r="D353" s="130"/>
      <c r="E353" s="25"/>
      <c r="F353" s="132"/>
      <c r="G353" s="132"/>
      <c r="H353" s="133"/>
      <c r="I353" s="50">
        <v>2630</v>
      </c>
      <c r="J353" s="76" t="s">
        <v>322</v>
      </c>
      <c r="K353" s="76" t="s">
        <v>323</v>
      </c>
      <c r="L353" s="76">
        <v>18006076585</v>
      </c>
      <c r="M353" s="147"/>
      <c r="N353" s="24"/>
      <c r="O353" s="106"/>
    </row>
    <row r="354" s="1" customFormat="1" ht="14.25" spans="1:15">
      <c r="A354" s="18"/>
      <c r="B354" s="24"/>
      <c r="C354" s="129"/>
      <c r="D354" s="130"/>
      <c r="E354" s="25"/>
      <c r="F354" s="132"/>
      <c r="G354" s="132"/>
      <c r="H354" s="133"/>
      <c r="I354" s="50">
        <v>2480</v>
      </c>
      <c r="J354" s="76" t="s">
        <v>324</v>
      </c>
      <c r="K354" s="76" t="s">
        <v>325</v>
      </c>
      <c r="L354" s="76">
        <v>13905028991</v>
      </c>
      <c r="M354" s="147"/>
      <c r="N354" s="24"/>
      <c r="O354" s="106"/>
    </row>
    <row r="355" s="1" customFormat="1" ht="14.25" spans="1:15">
      <c r="A355" s="18"/>
      <c r="B355" s="24"/>
      <c r="C355" s="134"/>
      <c r="D355" s="135"/>
      <c r="E355" s="29"/>
      <c r="F355" s="137"/>
      <c r="G355" s="137"/>
      <c r="H355" s="138"/>
      <c r="I355" s="164">
        <v>2380</v>
      </c>
      <c r="J355" s="76" t="s">
        <v>341</v>
      </c>
      <c r="K355" s="76"/>
      <c r="L355" s="76"/>
      <c r="M355" s="148"/>
      <c r="N355" s="28"/>
      <c r="O355" s="107"/>
    </row>
    <row r="356" s="1" customFormat="1" ht="16.5" spans="1:15">
      <c r="A356" s="18"/>
      <c r="B356" s="20">
        <v>119</v>
      </c>
      <c r="C356" s="50" t="s">
        <v>342</v>
      </c>
      <c r="D356" s="151" t="s">
        <v>343</v>
      </c>
      <c r="E356" s="52" t="s">
        <v>344</v>
      </c>
      <c r="F356" s="52">
        <v>2190.885</v>
      </c>
      <c r="G356" s="152">
        <v>35</v>
      </c>
      <c r="H356" s="54">
        <f>F356*G356</f>
        <v>76680.975</v>
      </c>
      <c r="I356" s="111">
        <v>59.84</v>
      </c>
      <c r="J356" s="140" t="s">
        <v>345</v>
      </c>
      <c r="K356" s="90" t="s">
        <v>346</v>
      </c>
      <c r="L356" s="90">
        <v>15280641495</v>
      </c>
      <c r="M356" s="21" t="s">
        <v>32</v>
      </c>
      <c r="N356" s="165">
        <f>G356</f>
        <v>35</v>
      </c>
      <c r="O356" s="141"/>
    </row>
    <row r="357" s="1" customFormat="1" ht="16.5" spans="1:15">
      <c r="A357" s="18"/>
      <c r="B357" s="24"/>
      <c r="C357" s="50"/>
      <c r="D357" s="151"/>
      <c r="E357" s="52"/>
      <c r="F357" s="52"/>
      <c r="G357" s="152"/>
      <c r="H357" s="54"/>
      <c r="I357" s="111">
        <v>51.4</v>
      </c>
      <c r="J357" s="140" t="s">
        <v>39</v>
      </c>
      <c r="K357" s="90" t="s">
        <v>40</v>
      </c>
      <c r="L357" s="90">
        <v>18850558266</v>
      </c>
      <c r="M357" s="25"/>
      <c r="N357" s="165"/>
      <c r="O357" s="141"/>
    </row>
    <row r="358" s="1" customFormat="1" ht="16.5" spans="1:15">
      <c r="A358" s="18"/>
      <c r="B358" s="24"/>
      <c r="C358" s="50"/>
      <c r="D358" s="151"/>
      <c r="E358" s="52"/>
      <c r="F358" s="52"/>
      <c r="G358" s="152"/>
      <c r="H358" s="54"/>
      <c r="I358" s="111">
        <v>61.07</v>
      </c>
      <c r="J358" s="140" t="s">
        <v>347</v>
      </c>
      <c r="K358" s="90" t="s">
        <v>348</v>
      </c>
      <c r="L358" s="90">
        <v>15859035307</v>
      </c>
      <c r="M358" s="25"/>
      <c r="N358" s="165"/>
      <c r="O358" s="141"/>
    </row>
    <row r="359" s="1" customFormat="1" ht="16.5" spans="1:15">
      <c r="A359" s="18"/>
      <c r="B359" s="24"/>
      <c r="C359" s="50"/>
      <c r="D359" s="151"/>
      <c r="E359" s="52"/>
      <c r="F359" s="52"/>
      <c r="G359" s="152"/>
      <c r="H359" s="54"/>
      <c r="I359" s="111">
        <v>35</v>
      </c>
      <c r="J359" s="166" t="s">
        <v>98</v>
      </c>
      <c r="K359" s="97"/>
      <c r="L359" s="167"/>
      <c r="M359" s="29"/>
      <c r="N359" s="165"/>
      <c r="O359" s="141"/>
    </row>
    <row r="360" s="1" customFormat="1" ht="16.5" spans="1:15">
      <c r="A360" s="18"/>
      <c r="B360" s="20">
        <v>120</v>
      </c>
      <c r="C360" s="50" t="s">
        <v>342</v>
      </c>
      <c r="D360" s="151" t="s">
        <v>349</v>
      </c>
      <c r="E360" s="52" t="s">
        <v>344</v>
      </c>
      <c r="F360" s="52">
        <v>1982.364</v>
      </c>
      <c r="G360" s="152">
        <v>70.9</v>
      </c>
      <c r="H360" s="54">
        <f>F360*G360</f>
        <v>140549.6076</v>
      </c>
      <c r="I360" s="111">
        <v>89.17</v>
      </c>
      <c r="J360" s="140" t="s">
        <v>345</v>
      </c>
      <c r="K360" s="90" t="s">
        <v>346</v>
      </c>
      <c r="L360" s="90">
        <v>15280641495</v>
      </c>
      <c r="M360" s="21" t="s">
        <v>32</v>
      </c>
      <c r="N360" s="52">
        <f>G360</f>
        <v>70.9</v>
      </c>
      <c r="O360" s="141"/>
    </row>
    <row r="361" s="1" customFormat="1" ht="16.5" spans="1:15">
      <c r="A361" s="18"/>
      <c r="B361" s="24"/>
      <c r="C361" s="50"/>
      <c r="D361" s="151"/>
      <c r="E361" s="52"/>
      <c r="F361" s="52"/>
      <c r="G361" s="152"/>
      <c r="H361" s="54"/>
      <c r="I361" s="111">
        <v>70.9</v>
      </c>
      <c r="J361" s="140" t="s">
        <v>39</v>
      </c>
      <c r="K361" s="90" t="s">
        <v>40</v>
      </c>
      <c r="L361" s="90">
        <v>18850558266</v>
      </c>
      <c r="M361" s="25"/>
      <c r="N361" s="52"/>
      <c r="O361" s="141"/>
    </row>
    <row r="362" s="1" customFormat="1" ht="16.5" spans="1:15">
      <c r="A362" s="18"/>
      <c r="B362" s="24"/>
      <c r="C362" s="50"/>
      <c r="D362" s="151"/>
      <c r="E362" s="52"/>
      <c r="F362" s="52"/>
      <c r="G362" s="152"/>
      <c r="H362" s="54"/>
      <c r="I362" s="111">
        <v>89</v>
      </c>
      <c r="J362" s="140" t="s">
        <v>347</v>
      </c>
      <c r="K362" s="90" t="s">
        <v>348</v>
      </c>
      <c r="L362" s="90">
        <v>15859035307</v>
      </c>
      <c r="M362" s="25"/>
      <c r="N362" s="52"/>
      <c r="O362" s="141"/>
    </row>
    <row r="363" s="1" customFormat="1" ht="16.5" spans="1:15">
      <c r="A363" s="18"/>
      <c r="B363" s="24"/>
      <c r="C363" s="50"/>
      <c r="D363" s="151"/>
      <c r="E363" s="52"/>
      <c r="F363" s="52"/>
      <c r="G363" s="152"/>
      <c r="H363" s="54"/>
      <c r="I363" s="111">
        <v>72.4</v>
      </c>
      <c r="J363" s="166" t="s">
        <v>82</v>
      </c>
      <c r="K363" s="96"/>
      <c r="L363" s="97"/>
      <c r="M363" s="29"/>
      <c r="N363" s="52"/>
      <c r="O363" s="141"/>
    </row>
    <row r="364" s="1" customFormat="1" ht="16.5" spans="1:15">
      <c r="A364" s="18"/>
      <c r="B364" s="20">
        <v>121</v>
      </c>
      <c r="C364" s="21" t="s">
        <v>350</v>
      </c>
      <c r="D364" s="153"/>
      <c r="E364" s="20" t="s">
        <v>137</v>
      </c>
      <c r="F364" s="20">
        <v>1809</v>
      </c>
      <c r="G364" s="154">
        <v>2</v>
      </c>
      <c r="H364" s="45">
        <f>F364*G364</f>
        <v>3618</v>
      </c>
      <c r="I364" s="111">
        <v>2.3</v>
      </c>
      <c r="J364" s="140" t="s">
        <v>345</v>
      </c>
      <c r="K364" s="90" t="s">
        <v>346</v>
      </c>
      <c r="L364" s="90">
        <v>15280641495</v>
      </c>
      <c r="M364" s="21" t="s">
        <v>32</v>
      </c>
      <c r="N364" s="20">
        <f>G364</f>
        <v>2</v>
      </c>
      <c r="O364" s="141"/>
    </row>
    <row r="365" s="1" customFormat="1" ht="16.5" spans="1:15">
      <c r="A365" s="18"/>
      <c r="B365" s="24"/>
      <c r="C365" s="25"/>
      <c r="D365" s="155"/>
      <c r="E365" s="24"/>
      <c r="F365" s="24"/>
      <c r="G365" s="156"/>
      <c r="H365" s="47"/>
      <c r="I365" s="111">
        <v>2.4</v>
      </c>
      <c r="J365" s="140" t="s">
        <v>39</v>
      </c>
      <c r="K365" s="90" t="s">
        <v>40</v>
      </c>
      <c r="L365" s="90">
        <v>18850558266</v>
      </c>
      <c r="M365" s="25"/>
      <c r="N365" s="24"/>
      <c r="O365" s="141"/>
    </row>
    <row r="366" s="1" customFormat="1" ht="16.5" spans="1:15">
      <c r="A366" s="18"/>
      <c r="B366" s="24"/>
      <c r="C366" s="25"/>
      <c r="D366" s="155"/>
      <c r="E366" s="24"/>
      <c r="F366" s="24"/>
      <c r="G366" s="156"/>
      <c r="H366" s="47"/>
      <c r="I366" s="111">
        <v>2.5</v>
      </c>
      <c r="J366" s="140" t="s">
        <v>347</v>
      </c>
      <c r="K366" s="90" t="s">
        <v>348</v>
      </c>
      <c r="L366" s="90">
        <v>15859035307</v>
      </c>
      <c r="M366" s="25"/>
      <c r="N366" s="24"/>
      <c r="O366" s="141"/>
    </row>
    <row r="367" s="1" customFormat="1" ht="14.25" spans="1:15">
      <c r="A367" s="18"/>
      <c r="B367" s="24"/>
      <c r="C367" s="29"/>
      <c r="D367" s="157"/>
      <c r="E367" s="28"/>
      <c r="F367" s="28"/>
      <c r="G367" s="158"/>
      <c r="H367" s="49"/>
      <c r="I367" s="168">
        <v>2</v>
      </c>
      <c r="J367" s="169" t="s">
        <v>82</v>
      </c>
      <c r="K367" s="170"/>
      <c r="L367" s="171"/>
      <c r="M367" s="29"/>
      <c r="N367" s="28"/>
      <c r="O367" s="141"/>
    </row>
    <row r="368" s="1" customFormat="1" ht="16.5" spans="1:15">
      <c r="A368" s="18"/>
      <c r="B368" s="20">
        <v>122</v>
      </c>
      <c r="C368" s="21" t="s">
        <v>351</v>
      </c>
      <c r="D368" s="153"/>
      <c r="E368" s="20" t="s">
        <v>137</v>
      </c>
      <c r="F368" s="20">
        <v>1637</v>
      </c>
      <c r="G368" s="159">
        <v>2.15</v>
      </c>
      <c r="H368" s="45">
        <f>F368*G368</f>
        <v>3519.55</v>
      </c>
      <c r="I368" s="111">
        <v>2.9</v>
      </c>
      <c r="J368" s="140" t="s">
        <v>345</v>
      </c>
      <c r="K368" s="90" t="s">
        <v>346</v>
      </c>
      <c r="L368" s="90">
        <v>15280641495</v>
      </c>
      <c r="M368" s="21" t="s">
        <v>32</v>
      </c>
      <c r="N368" s="20">
        <f>G368</f>
        <v>2.15</v>
      </c>
      <c r="O368" s="141"/>
    </row>
    <row r="369" s="1" customFormat="1" ht="16.5" spans="1:15">
      <c r="A369" s="18"/>
      <c r="B369" s="24"/>
      <c r="C369" s="25"/>
      <c r="D369" s="155"/>
      <c r="E369" s="24"/>
      <c r="F369" s="24"/>
      <c r="G369" s="160"/>
      <c r="H369" s="47"/>
      <c r="I369" s="111">
        <v>2.3</v>
      </c>
      <c r="J369" s="140" t="s">
        <v>39</v>
      </c>
      <c r="K369" s="90" t="s">
        <v>40</v>
      </c>
      <c r="L369" s="90">
        <v>18850558266</v>
      </c>
      <c r="M369" s="25"/>
      <c r="N369" s="24"/>
      <c r="O369" s="141"/>
    </row>
    <row r="370" s="1" customFormat="1" ht="16.5" spans="1:15">
      <c r="A370" s="18"/>
      <c r="B370" s="24"/>
      <c r="C370" s="25"/>
      <c r="D370" s="155"/>
      <c r="E370" s="24"/>
      <c r="F370" s="24"/>
      <c r="G370" s="160"/>
      <c r="H370" s="47"/>
      <c r="I370" s="111">
        <v>2.6</v>
      </c>
      <c r="J370" s="140" t="s">
        <v>347</v>
      </c>
      <c r="K370" s="90" t="s">
        <v>348</v>
      </c>
      <c r="L370" s="90">
        <v>15859035307</v>
      </c>
      <c r="M370" s="25"/>
      <c r="N370" s="24"/>
      <c r="O370" s="141"/>
    </row>
    <row r="371" s="1" customFormat="1" ht="14.25" spans="1:15">
      <c r="A371" s="18"/>
      <c r="B371" s="24"/>
      <c r="C371" s="29"/>
      <c r="D371" s="157"/>
      <c r="E371" s="28"/>
      <c r="F371" s="28"/>
      <c r="G371" s="161"/>
      <c r="H371" s="49"/>
      <c r="I371" s="1">
        <v>2.15</v>
      </c>
      <c r="J371" s="166" t="s">
        <v>98</v>
      </c>
      <c r="K371" s="96"/>
      <c r="L371" s="97"/>
      <c r="M371" s="29"/>
      <c r="N371" s="28"/>
      <c r="O371" s="141"/>
    </row>
    <row r="372" s="1" customFormat="1" ht="14.25" spans="1:15">
      <c r="A372" s="18"/>
      <c r="B372" s="50" t="s">
        <v>352</v>
      </c>
      <c r="C372" s="50"/>
      <c r="D372" s="51"/>
      <c r="E372" s="50"/>
      <c r="F372" s="50"/>
      <c r="G372" s="50"/>
      <c r="H372" s="114">
        <f>SUM(H7:H370)</f>
        <v>10864271.5151465</v>
      </c>
      <c r="I372" s="50"/>
      <c r="J372" s="76"/>
      <c r="K372" s="76"/>
      <c r="L372" s="76"/>
      <c r="M372" s="50"/>
      <c r="N372" s="52"/>
      <c r="O372" s="52"/>
    </row>
    <row r="373" s="4" customFormat="1" customHeight="1" spans="1:15">
      <c r="A373" s="52" t="s">
        <v>353</v>
      </c>
      <c r="B373" s="52"/>
      <c r="C373" s="52"/>
      <c r="D373" s="50" t="s">
        <v>354</v>
      </c>
      <c r="E373" s="50"/>
      <c r="F373" s="50"/>
      <c r="G373" s="50"/>
      <c r="H373" s="50"/>
      <c r="I373" s="50"/>
      <c r="J373" s="76"/>
      <c r="K373" s="76"/>
      <c r="L373" s="76"/>
      <c r="M373" s="50"/>
      <c r="N373" s="50"/>
      <c r="O373" s="50"/>
    </row>
    <row r="374" s="4" customFormat="1" customHeight="1" spans="1:15">
      <c r="A374" s="52"/>
      <c r="B374" s="52"/>
      <c r="C374" s="52"/>
      <c r="D374" s="50"/>
      <c r="E374" s="50"/>
      <c r="F374" s="50"/>
      <c r="G374" s="50"/>
      <c r="H374" s="50"/>
      <c r="I374" s="50"/>
      <c r="J374" s="76"/>
      <c r="K374" s="76"/>
      <c r="L374" s="76"/>
      <c r="M374" s="50"/>
      <c r="N374" s="50"/>
      <c r="O374" s="50"/>
    </row>
    <row r="375" s="4" customFormat="1" customHeight="1" spans="1:15">
      <c r="A375" s="52"/>
      <c r="B375" s="52"/>
      <c r="C375" s="52"/>
      <c r="D375" s="50"/>
      <c r="E375" s="50"/>
      <c r="F375" s="50"/>
      <c r="G375" s="50"/>
      <c r="H375" s="50"/>
      <c r="I375" s="50"/>
      <c r="J375" s="76"/>
      <c r="K375" s="76"/>
      <c r="L375" s="76"/>
      <c r="M375" s="50"/>
      <c r="N375" s="50"/>
      <c r="O375" s="50"/>
    </row>
    <row r="376" s="4" customFormat="1" customHeight="1" spans="1:15">
      <c r="A376" s="52"/>
      <c r="B376" s="52"/>
      <c r="C376" s="52"/>
      <c r="D376" s="50"/>
      <c r="E376" s="50"/>
      <c r="F376" s="50"/>
      <c r="G376" s="50"/>
      <c r="H376" s="50"/>
      <c r="I376" s="50"/>
      <c r="J376" s="76"/>
      <c r="K376" s="76"/>
      <c r="L376" s="76"/>
      <c r="M376" s="50"/>
      <c r="N376" s="50"/>
      <c r="O376" s="50"/>
    </row>
    <row r="377" s="4" customFormat="1" customHeight="1" spans="1:15">
      <c r="A377" s="52"/>
      <c r="B377" s="52"/>
      <c r="C377" s="52"/>
      <c r="D377" s="50"/>
      <c r="E377" s="50"/>
      <c r="F377" s="50"/>
      <c r="G377" s="50"/>
      <c r="H377" s="50"/>
      <c r="I377" s="50"/>
      <c r="J377" s="76"/>
      <c r="K377" s="76"/>
      <c r="L377" s="76"/>
      <c r="M377" s="50"/>
      <c r="N377" s="50"/>
      <c r="O377" s="50"/>
    </row>
    <row r="378" s="4" customFormat="1" customHeight="1" spans="1:15">
      <c r="A378" s="52"/>
      <c r="B378" s="52"/>
      <c r="C378" s="52"/>
      <c r="D378" s="50"/>
      <c r="E378" s="50"/>
      <c r="F378" s="50"/>
      <c r="G378" s="50"/>
      <c r="H378" s="50"/>
      <c r="I378" s="50"/>
      <c r="J378" s="76"/>
      <c r="K378" s="76"/>
      <c r="L378" s="76"/>
      <c r="M378" s="50"/>
      <c r="N378" s="50"/>
      <c r="O378" s="50"/>
    </row>
    <row r="379" s="4" customFormat="1" ht="9.75" customHeight="1" spans="1:15">
      <c r="A379" s="52"/>
      <c r="B379" s="52"/>
      <c r="C379" s="52"/>
      <c r="D379" s="50"/>
      <c r="E379" s="50"/>
      <c r="F379" s="50"/>
      <c r="G379" s="50"/>
      <c r="H379" s="50"/>
      <c r="I379" s="50"/>
      <c r="J379" s="76"/>
      <c r="K379" s="76"/>
      <c r="L379" s="76"/>
      <c r="M379" s="50"/>
      <c r="N379" s="50"/>
      <c r="O379" s="50"/>
    </row>
    <row r="380" s="4" customFormat="1" customHeight="1" spans="1:15">
      <c r="A380" s="52"/>
      <c r="B380" s="52"/>
      <c r="C380" s="52"/>
      <c r="D380" s="50"/>
      <c r="E380" s="50"/>
      <c r="F380" s="50"/>
      <c r="G380" s="50"/>
      <c r="H380" s="50"/>
      <c r="I380" s="50"/>
      <c r="J380" s="76"/>
      <c r="K380" s="76"/>
      <c r="L380" s="76"/>
      <c r="M380" s="50"/>
      <c r="N380" s="50"/>
      <c r="O380" s="50"/>
    </row>
    <row r="381" s="4" customFormat="1" ht="27" customHeight="1" spans="2:15">
      <c r="B381" s="162" t="s">
        <v>355</v>
      </c>
      <c r="C381" s="162"/>
      <c r="D381" s="163"/>
      <c r="E381" s="163"/>
      <c r="F381" s="163"/>
      <c r="G381" s="163"/>
      <c r="H381" s="163"/>
      <c r="I381" s="163"/>
      <c r="J381" s="172"/>
      <c r="K381" s="172"/>
      <c r="L381" s="172"/>
      <c r="M381" s="163"/>
      <c r="N381" s="163"/>
      <c r="O381" s="163"/>
    </row>
  </sheetData>
  <mergeCells count="1001">
    <mergeCell ref="A2:O2"/>
    <mergeCell ref="B3:C3"/>
    <mergeCell ref="D3:H3"/>
    <mergeCell ref="I3:J3"/>
    <mergeCell ref="K3:O3"/>
    <mergeCell ref="B4:C4"/>
    <mergeCell ref="D4:H4"/>
    <mergeCell ref="I4:J4"/>
    <mergeCell ref="K4:O4"/>
    <mergeCell ref="I5:L5"/>
    <mergeCell ref="J10:L10"/>
    <mergeCell ref="J14:L14"/>
    <mergeCell ref="J18:L18"/>
    <mergeCell ref="J25:L25"/>
    <mergeCell ref="J29:L29"/>
    <mergeCell ref="I34:L34"/>
    <mergeCell ref="J38:L38"/>
    <mergeCell ref="J39:L39"/>
    <mergeCell ref="J40:L40"/>
    <mergeCell ref="J41:L41"/>
    <mergeCell ref="I42:L42"/>
    <mergeCell ref="I43:L43"/>
    <mergeCell ref="I44:L44"/>
    <mergeCell ref="J48:L48"/>
    <mergeCell ref="J49:L49"/>
    <mergeCell ref="J50:L50"/>
    <mergeCell ref="J54:L54"/>
    <mergeCell ref="J55:L55"/>
    <mergeCell ref="J83:L83"/>
    <mergeCell ref="J89:L89"/>
    <mergeCell ref="J93:L93"/>
    <mergeCell ref="J97:L97"/>
    <mergeCell ref="J101:L101"/>
    <mergeCell ref="J105:L105"/>
    <mergeCell ref="J109:L109"/>
    <mergeCell ref="J113:L113"/>
    <mergeCell ref="J117:L117"/>
    <mergeCell ref="I160:L160"/>
    <mergeCell ref="I161:L161"/>
    <mergeCell ref="I162:L162"/>
    <mergeCell ref="I163:L163"/>
    <mergeCell ref="I164:L164"/>
    <mergeCell ref="I165:L165"/>
    <mergeCell ref="I166:L166"/>
    <mergeCell ref="I167:L167"/>
    <mergeCell ref="I168:L168"/>
    <mergeCell ref="I169:L169"/>
    <mergeCell ref="I170:L170"/>
    <mergeCell ref="I171:L171"/>
    <mergeCell ref="I172:L172"/>
    <mergeCell ref="I173:L173"/>
    <mergeCell ref="I174:L174"/>
    <mergeCell ref="I175:L175"/>
    <mergeCell ref="I176:L176"/>
    <mergeCell ref="I177:L177"/>
    <mergeCell ref="I178:L178"/>
    <mergeCell ref="I179:L179"/>
    <mergeCell ref="I180:L180"/>
    <mergeCell ref="I181:L181"/>
    <mergeCell ref="I182:L182"/>
    <mergeCell ref="J186:L186"/>
    <mergeCell ref="J190:L190"/>
    <mergeCell ref="J194:L194"/>
    <mergeCell ref="J198:L198"/>
    <mergeCell ref="J202:L202"/>
    <mergeCell ref="J206:L206"/>
    <mergeCell ref="J210:L210"/>
    <mergeCell ref="J214:L214"/>
    <mergeCell ref="J218:L218"/>
    <mergeCell ref="J222:L222"/>
    <mergeCell ref="I223:L223"/>
    <mergeCell ref="J227:L227"/>
    <mergeCell ref="J231:L231"/>
    <mergeCell ref="J235:L235"/>
    <mergeCell ref="J239:L239"/>
    <mergeCell ref="J243:L243"/>
    <mergeCell ref="J247:L247"/>
    <mergeCell ref="J251:L251"/>
    <mergeCell ref="J255:L255"/>
    <mergeCell ref="J259:L259"/>
    <mergeCell ref="J263:L263"/>
    <mergeCell ref="J267:L267"/>
    <mergeCell ref="J271:L271"/>
    <mergeCell ref="J275:L275"/>
    <mergeCell ref="J279:L279"/>
    <mergeCell ref="J283:L283"/>
    <mergeCell ref="J287:L287"/>
    <mergeCell ref="J291:L291"/>
    <mergeCell ref="J295:L295"/>
    <mergeCell ref="J299:L299"/>
    <mergeCell ref="J303:L303"/>
    <mergeCell ref="J307:L307"/>
    <mergeCell ref="J311:L311"/>
    <mergeCell ref="J315:L315"/>
    <mergeCell ref="J319:L319"/>
    <mergeCell ref="J323:L323"/>
    <mergeCell ref="J327:L327"/>
    <mergeCell ref="J331:L331"/>
    <mergeCell ref="J335:L335"/>
    <mergeCell ref="J339:L339"/>
    <mergeCell ref="J343:L343"/>
    <mergeCell ref="J347:L347"/>
    <mergeCell ref="J351:L351"/>
    <mergeCell ref="J355:L355"/>
    <mergeCell ref="J359:K359"/>
    <mergeCell ref="J363:L363"/>
    <mergeCell ref="J367:L367"/>
    <mergeCell ref="J371:L371"/>
    <mergeCell ref="B381:O381"/>
    <mergeCell ref="A3:A4"/>
    <mergeCell ref="A5:A6"/>
    <mergeCell ref="A7:A372"/>
    <mergeCell ref="B5:B6"/>
    <mergeCell ref="B7:B10"/>
    <mergeCell ref="B11:B14"/>
    <mergeCell ref="B15:B18"/>
    <mergeCell ref="B19:B21"/>
    <mergeCell ref="B22:B25"/>
    <mergeCell ref="B26:B29"/>
    <mergeCell ref="B30:B33"/>
    <mergeCell ref="B35:B38"/>
    <mergeCell ref="B39:B41"/>
    <mergeCell ref="B45:B48"/>
    <mergeCell ref="B51:B54"/>
    <mergeCell ref="B56:B58"/>
    <mergeCell ref="B59:B61"/>
    <mergeCell ref="B62:B64"/>
    <mergeCell ref="B65:B67"/>
    <mergeCell ref="B68:B70"/>
    <mergeCell ref="B71:B73"/>
    <mergeCell ref="B74:B76"/>
    <mergeCell ref="B77:B79"/>
    <mergeCell ref="B80:B83"/>
    <mergeCell ref="B86:B89"/>
    <mergeCell ref="B90:B93"/>
    <mergeCell ref="B94:B97"/>
    <mergeCell ref="B98:B101"/>
    <mergeCell ref="B102:B105"/>
    <mergeCell ref="B106:B109"/>
    <mergeCell ref="B110:B113"/>
    <mergeCell ref="B114:B117"/>
    <mergeCell ref="B118:B120"/>
    <mergeCell ref="B121:B123"/>
    <mergeCell ref="B124:B126"/>
    <mergeCell ref="B127:B129"/>
    <mergeCell ref="B130:B132"/>
    <mergeCell ref="B133:B135"/>
    <mergeCell ref="B136:B138"/>
    <mergeCell ref="B139:B141"/>
    <mergeCell ref="B142:B144"/>
    <mergeCell ref="B145:B147"/>
    <mergeCell ref="B148:B150"/>
    <mergeCell ref="B151:B153"/>
    <mergeCell ref="B154:B156"/>
    <mergeCell ref="B157:B159"/>
    <mergeCell ref="B183:B186"/>
    <mergeCell ref="B187:B190"/>
    <mergeCell ref="B191:B194"/>
    <mergeCell ref="B195:B198"/>
    <mergeCell ref="B199:B202"/>
    <mergeCell ref="B203:B206"/>
    <mergeCell ref="B207:B210"/>
    <mergeCell ref="B211:B214"/>
    <mergeCell ref="B215:B218"/>
    <mergeCell ref="B219:B222"/>
    <mergeCell ref="B224:B227"/>
    <mergeCell ref="B228:B231"/>
    <mergeCell ref="B232:B235"/>
    <mergeCell ref="B236:B239"/>
    <mergeCell ref="B240:B243"/>
    <mergeCell ref="B244:B247"/>
    <mergeCell ref="B248:B251"/>
    <mergeCell ref="B252:B255"/>
    <mergeCell ref="B256:B259"/>
    <mergeCell ref="B260:B263"/>
    <mergeCell ref="B264:B267"/>
    <mergeCell ref="B268:B271"/>
    <mergeCell ref="B272:B275"/>
    <mergeCell ref="B276:B279"/>
    <mergeCell ref="B280:B283"/>
    <mergeCell ref="B284:B287"/>
    <mergeCell ref="B288:B291"/>
    <mergeCell ref="B292:B295"/>
    <mergeCell ref="B296:B299"/>
    <mergeCell ref="B300:B303"/>
    <mergeCell ref="B304:B307"/>
    <mergeCell ref="B308:B311"/>
    <mergeCell ref="B312:B315"/>
    <mergeCell ref="B316:B319"/>
    <mergeCell ref="B320:B323"/>
    <mergeCell ref="B324:B327"/>
    <mergeCell ref="B328:B331"/>
    <mergeCell ref="B332:B335"/>
    <mergeCell ref="B336:B339"/>
    <mergeCell ref="B340:B343"/>
    <mergeCell ref="B344:B347"/>
    <mergeCell ref="B348:B351"/>
    <mergeCell ref="B352:B355"/>
    <mergeCell ref="B356:B359"/>
    <mergeCell ref="B360:B363"/>
    <mergeCell ref="B364:B367"/>
    <mergeCell ref="B368:B371"/>
    <mergeCell ref="C5:C6"/>
    <mergeCell ref="C7:C10"/>
    <mergeCell ref="C11:C14"/>
    <mergeCell ref="C15:C18"/>
    <mergeCell ref="C19:C21"/>
    <mergeCell ref="C22:C25"/>
    <mergeCell ref="C26:C29"/>
    <mergeCell ref="C30:C33"/>
    <mergeCell ref="C35:C38"/>
    <mergeCell ref="C39:C41"/>
    <mergeCell ref="C45:C48"/>
    <mergeCell ref="C51:C54"/>
    <mergeCell ref="C56:C58"/>
    <mergeCell ref="C59:C61"/>
    <mergeCell ref="C62:C64"/>
    <mergeCell ref="C65:C67"/>
    <mergeCell ref="C68:C70"/>
    <mergeCell ref="C71:C73"/>
    <mergeCell ref="C74:C76"/>
    <mergeCell ref="C77:C79"/>
    <mergeCell ref="C80:C83"/>
    <mergeCell ref="C86:C89"/>
    <mergeCell ref="C90:C93"/>
    <mergeCell ref="C94:C97"/>
    <mergeCell ref="C98:C101"/>
    <mergeCell ref="C102:C105"/>
    <mergeCell ref="C106:C109"/>
    <mergeCell ref="C110:C113"/>
    <mergeCell ref="C114:C117"/>
    <mergeCell ref="C118:C120"/>
    <mergeCell ref="C121:C123"/>
    <mergeCell ref="C124:C126"/>
    <mergeCell ref="C127:C129"/>
    <mergeCell ref="C130:C132"/>
    <mergeCell ref="C133:C135"/>
    <mergeCell ref="C136:C138"/>
    <mergeCell ref="C139:C141"/>
    <mergeCell ref="C142:C144"/>
    <mergeCell ref="C145:C147"/>
    <mergeCell ref="C148:C150"/>
    <mergeCell ref="C151:C153"/>
    <mergeCell ref="C154:C156"/>
    <mergeCell ref="C157:C159"/>
    <mergeCell ref="C183:C186"/>
    <mergeCell ref="C187:C190"/>
    <mergeCell ref="C191:C194"/>
    <mergeCell ref="C195:C198"/>
    <mergeCell ref="C199:C202"/>
    <mergeCell ref="C203:C206"/>
    <mergeCell ref="C207:C210"/>
    <mergeCell ref="C211:C214"/>
    <mergeCell ref="C215:C218"/>
    <mergeCell ref="C219:C222"/>
    <mergeCell ref="C224:C227"/>
    <mergeCell ref="C228:C231"/>
    <mergeCell ref="C232:C235"/>
    <mergeCell ref="C236:C239"/>
    <mergeCell ref="C240:C243"/>
    <mergeCell ref="C244:C247"/>
    <mergeCell ref="C248:C251"/>
    <mergeCell ref="C252:C255"/>
    <mergeCell ref="C256:C259"/>
    <mergeCell ref="C260:C263"/>
    <mergeCell ref="C264:C267"/>
    <mergeCell ref="C268:C271"/>
    <mergeCell ref="C272:C275"/>
    <mergeCell ref="C276:C279"/>
    <mergeCell ref="C280:C283"/>
    <mergeCell ref="C284:C287"/>
    <mergeCell ref="C288:C291"/>
    <mergeCell ref="C292:C295"/>
    <mergeCell ref="C296:C299"/>
    <mergeCell ref="C300:C303"/>
    <mergeCell ref="C304:C307"/>
    <mergeCell ref="C308:C311"/>
    <mergeCell ref="C312:C315"/>
    <mergeCell ref="C316:C319"/>
    <mergeCell ref="C320:C323"/>
    <mergeCell ref="C324:C327"/>
    <mergeCell ref="C328:C331"/>
    <mergeCell ref="C332:C335"/>
    <mergeCell ref="C336:C339"/>
    <mergeCell ref="C340:C343"/>
    <mergeCell ref="C344:C347"/>
    <mergeCell ref="C348:C351"/>
    <mergeCell ref="C352:C355"/>
    <mergeCell ref="C356:C359"/>
    <mergeCell ref="C360:C363"/>
    <mergeCell ref="C364:C367"/>
    <mergeCell ref="C368:C371"/>
    <mergeCell ref="D5:D6"/>
    <mergeCell ref="D7:D10"/>
    <mergeCell ref="D11:D14"/>
    <mergeCell ref="D15:D18"/>
    <mergeCell ref="D19:D21"/>
    <mergeCell ref="D22:D25"/>
    <mergeCell ref="D26:D29"/>
    <mergeCell ref="D30:D33"/>
    <mergeCell ref="D35:D38"/>
    <mergeCell ref="D39:D41"/>
    <mergeCell ref="D45:D48"/>
    <mergeCell ref="D51:D54"/>
    <mergeCell ref="D56:D58"/>
    <mergeCell ref="D59:D61"/>
    <mergeCell ref="D62:D64"/>
    <mergeCell ref="D65:D67"/>
    <mergeCell ref="D68:D70"/>
    <mergeCell ref="D71:D73"/>
    <mergeCell ref="D74:D76"/>
    <mergeCell ref="D77:D79"/>
    <mergeCell ref="D80:D83"/>
    <mergeCell ref="D86:D89"/>
    <mergeCell ref="D90:D93"/>
    <mergeCell ref="D94:D97"/>
    <mergeCell ref="D98:D101"/>
    <mergeCell ref="D102:D105"/>
    <mergeCell ref="D106:D109"/>
    <mergeCell ref="D110:D113"/>
    <mergeCell ref="D114:D117"/>
    <mergeCell ref="D118:D120"/>
    <mergeCell ref="D121:D123"/>
    <mergeCell ref="D124:D126"/>
    <mergeCell ref="D127:D129"/>
    <mergeCell ref="D130:D132"/>
    <mergeCell ref="D133:D135"/>
    <mergeCell ref="D136:D138"/>
    <mergeCell ref="D139:D141"/>
    <mergeCell ref="D142:D144"/>
    <mergeCell ref="D145:D147"/>
    <mergeCell ref="D148:D150"/>
    <mergeCell ref="D151:D153"/>
    <mergeCell ref="D154:D156"/>
    <mergeCell ref="D157:D159"/>
    <mergeCell ref="D183:D186"/>
    <mergeCell ref="D187:D190"/>
    <mergeCell ref="D191:D194"/>
    <mergeCell ref="D195:D198"/>
    <mergeCell ref="D199:D202"/>
    <mergeCell ref="D203:D206"/>
    <mergeCell ref="D207:D210"/>
    <mergeCell ref="D211:D214"/>
    <mergeCell ref="D215:D218"/>
    <mergeCell ref="D219:D222"/>
    <mergeCell ref="D224:D227"/>
    <mergeCell ref="D228:D231"/>
    <mergeCell ref="D232:D235"/>
    <mergeCell ref="D236:D239"/>
    <mergeCell ref="D240:D243"/>
    <mergeCell ref="D244:D247"/>
    <mergeCell ref="D248:D251"/>
    <mergeCell ref="D252:D255"/>
    <mergeCell ref="D256:D259"/>
    <mergeCell ref="D260:D263"/>
    <mergeCell ref="D264:D267"/>
    <mergeCell ref="D268:D271"/>
    <mergeCell ref="D272:D275"/>
    <mergeCell ref="D276:D279"/>
    <mergeCell ref="D280:D283"/>
    <mergeCell ref="D284:D287"/>
    <mergeCell ref="D288:D291"/>
    <mergeCell ref="D292:D295"/>
    <mergeCell ref="D296:D299"/>
    <mergeCell ref="D300:D303"/>
    <mergeCell ref="D304:D307"/>
    <mergeCell ref="D308:D311"/>
    <mergeCell ref="D312:D315"/>
    <mergeCell ref="D316:D319"/>
    <mergeCell ref="D320:D323"/>
    <mergeCell ref="D324:D327"/>
    <mergeCell ref="D328:D331"/>
    <mergeCell ref="D332:D335"/>
    <mergeCell ref="D336:D339"/>
    <mergeCell ref="D340:D343"/>
    <mergeCell ref="D344:D347"/>
    <mergeCell ref="D348:D351"/>
    <mergeCell ref="D352:D355"/>
    <mergeCell ref="D356:D359"/>
    <mergeCell ref="D360:D363"/>
    <mergeCell ref="D364:D367"/>
    <mergeCell ref="D368:D371"/>
    <mergeCell ref="E5:E6"/>
    <mergeCell ref="E7:E10"/>
    <mergeCell ref="E11:E14"/>
    <mergeCell ref="E15:E18"/>
    <mergeCell ref="E19:E21"/>
    <mergeCell ref="E22:E25"/>
    <mergeCell ref="E26:E29"/>
    <mergeCell ref="E30:E33"/>
    <mergeCell ref="E35:E38"/>
    <mergeCell ref="E39:E41"/>
    <mergeCell ref="E45:E48"/>
    <mergeCell ref="E51:E54"/>
    <mergeCell ref="E56:E58"/>
    <mergeCell ref="E59:E61"/>
    <mergeCell ref="E62:E64"/>
    <mergeCell ref="E65:E67"/>
    <mergeCell ref="E68:E70"/>
    <mergeCell ref="E71:E73"/>
    <mergeCell ref="E74:E76"/>
    <mergeCell ref="E77:E79"/>
    <mergeCell ref="E80:E83"/>
    <mergeCell ref="E86:E89"/>
    <mergeCell ref="E90:E93"/>
    <mergeCell ref="E94:E97"/>
    <mergeCell ref="E98:E101"/>
    <mergeCell ref="E102:E105"/>
    <mergeCell ref="E106:E109"/>
    <mergeCell ref="E110:E113"/>
    <mergeCell ref="E114:E117"/>
    <mergeCell ref="E118:E120"/>
    <mergeCell ref="E121:E123"/>
    <mergeCell ref="E124:E126"/>
    <mergeCell ref="E127:E129"/>
    <mergeCell ref="E130:E132"/>
    <mergeCell ref="E133:E135"/>
    <mergeCell ref="E136:E138"/>
    <mergeCell ref="E139:E141"/>
    <mergeCell ref="E142:E144"/>
    <mergeCell ref="E145:E147"/>
    <mergeCell ref="E148:E150"/>
    <mergeCell ref="E151:E153"/>
    <mergeCell ref="E154:E156"/>
    <mergeCell ref="E157:E159"/>
    <mergeCell ref="E183:E186"/>
    <mergeCell ref="E187:E190"/>
    <mergeCell ref="E191:E194"/>
    <mergeCell ref="E195:E198"/>
    <mergeCell ref="E199:E202"/>
    <mergeCell ref="E203:E206"/>
    <mergeCell ref="E207:E210"/>
    <mergeCell ref="E211:E214"/>
    <mergeCell ref="E215:E218"/>
    <mergeCell ref="E219:E222"/>
    <mergeCell ref="E224:E227"/>
    <mergeCell ref="E228:E231"/>
    <mergeCell ref="E232:E235"/>
    <mergeCell ref="E236:E239"/>
    <mergeCell ref="E240:E243"/>
    <mergeCell ref="E244:E247"/>
    <mergeCell ref="E248:E251"/>
    <mergeCell ref="E252:E255"/>
    <mergeCell ref="E256:E259"/>
    <mergeCell ref="E260:E263"/>
    <mergeCell ref="E264:E267"/>
    <mergeCell ref="E268:E271"/>
    <mergeCell ref="E272:E275"/>
    <mergeCell ref="E276:E279"/>
    <mergeCell ref="E280:E283"/>
    <mergeCell ref="E284:E287"/>
    <mergeCell ref="E288:E291"/>
    <mergeCell ref="E292:E295"/>
    <mergeCell ref="E296:E299"/>
    <mergeCell ref="E300:E303"/>
    <mergeCell ref="E304:E307"/>
    <mergeCell ref="E308:E311"/>
    <mergeCell ref="E312:E315"/>
    <mergeCell ref="E316:E319"/>
    <mergeCell ref="E320:E323"/>
    <mergeCell ref="E324:E327"/>
    <mergeCell ref="E328:E331"/>
    <mergeCell ref="E332:E335"/>
    <mergeCell ref="E336:E339"/>
    <mergeCell ref="E340:E343"/>
    <mergeCell ref="E344:E347"/>
    <mergeCell ref="E348:E351"/>
    <mergeCell ref="E352:E355"/>
    <mergeCell ref="E356:E359"/>
    <mergeCell ref="E360:E363"/>
    <mergeCell ref="E364:E367"/>
    <mergeCell ref="E368:E371"/>
    <mergeCell ref="F5:F6"/>
    <mergeCell ref="F7:F10"/>
    <mergeCell ref="F11:F14"/>
    <mergeCell ref="F15:F18"/>
    <mergeCell ref="F19:F21"/>
    <mergeCell ref="F22:F25"/>
    <mergeCell ref="F26:F29"/>
    <mergeCell ref="F30:F33"/>
    <mergeCell ref="F35:F38"/>
    <mergeCell ref="F39:F41"/>
    <mergeCell ref="F45:F48"/>
    <mergeCell ref="F51:F54"/>
    <mergeCell ref="F56:F58"/>
    <mergeCell ref="F59:F61"/>
    <mergeCell ref="F62:F64"/>
    <mergeCell ref="F65:F67"/>
    <mergeCell ref="F68:F70"/>
    <mergeCell ref="F71:F73"/>
    <mergeCell ref="F74:F76"/>
    <mergeCell ref="F77:F79"/>
    <mergeCell ref="F80:F83"/>
    <mergeCell ref="F86:F89"/>
    <mergeCell ref="F90:F93"/>
    <mergeCell ref="F94:F97"/>
    <mergeCell ref="F98:F101"/>
    <mergeCell ref="F102:F105"/>
    <mergeCell ref="F106:F109"/>
    <mergeCell ref="F110:F113"/>
    <mergeCell ref="F114:F117"/>
    <mergeCell ref="F118:F120"/>
    <mergeCell ref="F121:F123"/>
    <mergeCell ref="F124:F126"/>
    <mergeCell ref="F127:F129"/>
    <mergeCell ref="F130:F132"/>
    <mergeCell ref="F133:F135"/>
    <mergeCell ref="F136:F138"/>
    <mergeCell ref="F139:F141"/>
    <mergeCell ref="F142:F144"/>
    <mergeCell ref="F145:F147"/>
    <mergeCell ref="F148:F150"/>
    <mergeCell ref="F151:F153"/>
    <mergeCell ref="F154:F156"/>
    <mergeCell ref="F157:F159"/>
    <mergeCell ref="F183:F186"/>
    <mergeCell ref="F187:F190"/>
    <mergeCell ref="F191:F194"/>
    <mergeCell ref="F195:F198"/>
    <mergeCell ref="F199:F202"/>
    <mergeCell ref="F203:F206"/>
    <mergeCell ref="F207:F210"/>
    <mergeCell ref="F211:F214"/>
    <mergeCell ref="F215:F218"/>
    <mergeCell ref="F219:F222"/>
    <mergeCell ref="F224:F227"/>
    <mergeCell ref="F228:F231"/>
    <mergeCell ref="F232:F235"/>
    <mergeCell ref="F236:F239"/>
    <mergeCell ref="F240:F243"/>
    <mergeCell ref="F244:F247"/>
    <mergeCell ref="F248:F251"/>
    <mergeCell ref="F252:F255"/>
    <mergeCell ref="F256:F259"/>
    <mergeCell ref="F260:F263"/>
    <mergeCell ref="F264:F267"/>
    <mergeCell ref="F268:F271"/>
    <mergeCell ref="F272:F275"/>
    <mergeCell ref="F276:F279"/>
    <mergeCell ref="F280:F283"/>
    <mergeCell ref="F284:F287"/>
    <mergeCell ref="F288:F291"/>
    <mergeCell ref="F292:F295"/>
    <mergeCell ref="F296:F299"/>
    <mergeCell ref="F300:F303"/>
    <mergeCell ref="F304:F307"/>
    <mergeCell ref="F308:F311"/>
    <mergeCell ref="F312:F315"/>
    <mergeCell ref="F316:F319"/>
    <mergeCell ref="F320:F323"/>
    <mergeCell ref="F324:F327"/>
    <mergeCell ref="F328:F331"/>
    <mergeCell ref="F332:F335"/>
    <mergeCell ref="F336:F339"/>
    <mergeCell ref="F340:F343"/>
    <mergeCell ref="F344:F347"/>
    <mergeCell ref="F348:F351"/>
    <mergeCell ref="F352:F355"/>
    <mergeCell ref="F356:F359"/>
    <mergeCell ref="F360:F363"/>
    <mergeCell ref="F364:F367"/>
    <mergeCell ref="F368:F371"/>
    <mergeCell ref="G5:G6"/>
    <mergeCell ref="G7:G10"/>
    <mergeCell ref="G11:G14"/>
    <mergeCell ref="G15:G18"/>
    <mergeCell ref="G19:G21"/>
    <mergeCell ref="G22:G25"/>
    <mergeCell ref="G26:G29"/>
    <mergeCell ref="G30:G33"/>
    <mergeCell ref="G35:G38"/>
    <mergeCell ref="G39:G41"/>
    <mergeCell ref="G45:G48"/>
    <mergeCell ref="G51:G54"/>
    <mergeCell ref="G56:G58"/>
    <mergeCell ref="G59:G61"/>
    <mergeCell ref="G62:G64"/>
    <mergeCell ref="G65:G67"/>
    <mergeCell ref="G68:G70"/>
    <mergeCell ref="G71:G73"/>
    <mergeCell ref="G74:G76"/>
    <mergeCell ref="G77:G79"/>
    <mergeCell ref="G80:G83"/>
    <mergeCell ref="G86:G89"/>
    <mergeCell ref="G90:G93"/>
    <mergeCell ref="G94:G97"/>
    <mergeCell ref="G98:G101"/>
    <mergeCell ref="G102:G105"/>
    <mergeCell ref="G106:G109"/>
    <mergeCell ref="G110:G113"/>
    <mergeCell ref="G114:G117"/>
    <mergeCell ref="G118:G120"/>
    <mergeCell ref="G121:G123"/>
    <mergeCell ref="G124:G126"/>
    <mergeCell ref="G127:G129"/>
    <mergeCell ref="G130:G132"/>
    <mergeCell ref="G133:G135"/>
    <mergeCell ref="G136:G138"/>
    <mergeCell ref="G139:G141"/>
    <mergeCell ref="G142:G144"/>
    <mergeCell ref="G145:G147"/>
    <mergeCell ref="G148:G150"/>
    <mergeCell ref="G151:G153"/>
    <mergeCell ref="G154:G156"/>
    <mergeCell ref="G157:G159"/>
    <mergeCell ref="G183:G186"/>
    <mergeCell ref="G187:G190"/>
    <mergeCell ref="G191:G194"/>
    <mergeCell ref="G195:G198"/>
    <mergeCell ref="G199:G202"/>
    <mergeCell ref="G203:G206"/>
    <mergeCell ref="G207:G210"/>
    <mergeCell ref="G211:G214"/>
    <mergeCell ref="G215:G218"/>
    <mergeCell ref="G219:G222"/>
    <mergeCell ref="G224:G227"/>
    <mergeCell ref="G228:G231"/>
    <mergeCell ref="G232:G235"/>
    <mergeCell ref="G236:G239"/>
    <mergeCell ref="G240:G243"/>
    <mergeCell ref="G244:G247"/>
    <mergeCell ref="G248:G251"/>
    <mergeCell ref="G252:G255"/>
    <mergeCell ref="G256:G259"/>
    <mergeCell ref="G260:G263"/>
    <mergeCell ref="G264:G267"/>
    <mergeCell ref="G268:G271"/>
    <mergeCell ref="G272:G275"/>
    <mergeCell ref="G276:G279"/>
    <mergeCell ref="G280:G283"/>
    <mergeCell ref="G284:G287"/>
    <mergeCell ref="G288:G291"/>
    <mergeCell ref="G292:G295"/>
    <mergeCell ref="G296:G299"/>
    <mergeCell ref="G300:G303"/>
    <mergeCell ref="G304:G307"/>
    <mergeCell ref="G308:G311"/>
    <mergeCell ref="G312:G315"/>
    <mergeCell ref="G316:G319"/>
    <mergeCell ref="G320:G323"/>
    <mergeCell ref="G324:G327"/>
    <mergeCell ref="G328:G331"/>
    <mergeCell ref="G332:G335"/>
    <mergeCell ref="G336:G339"/>
    <mergeCell ref="G340:G343"/>
    <mergeCell ref="G344:G347"/>
    <mergeCell ref="G348:G351"/>
    <mergeCell ref="G352:G355"/>
    <mergeCell ref="G356:G359"/>
    <mergeCell ref="G360:G363"/>
    <mergeCell ref="G364:G367"/>
    <mergeCell ref="G368:G371"/>
    <mergeCell ref="H5:H6"/>
    <mergeCell ref="H7:H10"/>
    <mergeCell ref="H11:H14"/>
    <mergeCell ref="H15:H18"/>
    <mergeCell ref="H19:H21"/>
    <mergeCell ref="H22:H25"/>
    <mergeCell ref="H26:H29"/>
    <mergeCell ref="H30:H33"/>
    <mergeCell ref="H35:H38"/>
    <mergeCell ref="H39:H41"/>
    <mergeCell ref="H45:H48"/>
    <mergeCell ref="H51:H54"/>
    <mergeCell ref="H56:H58"/>
    <mergeCell ref="H59:H61"/>
    <mergeCell ref="H62:H64"/>
    <mergeCell ref="H65:H67"/>
    <mergeCell ref="H68:H70"/>
    <mergeCell ref="H71:H73"/>
    <mergeCell ref="H74:H76"/>
    <mergeCell ref="H77:H79"/>
    <mergeCell ref="H80:H83"/>
    <mergeCell ref="H86:H89"/>
    <mergeCell ref="H90:H93"/>
    <mergeCell ref="H94:H97"/>
    <mergeCell ref="H98:H101"/>
    <mergeCell ref="H102:H105"/>
    <mergeCell ref="H106:H109"/>
    <mergeCell ref="H110:H113"/>
    <mergeCell ref="H114:H117"/>
    <mergeCell ref="H118:H120"/>
    <mergeCell ref="H121:H123"/>
    <mergeCell ref="H124:H126"/>
    <mergeCell ref="H127:H129"/>
    <mergeCell ref="H130:H132"/>
    <mergeCell ref="H133:H135"/>
    <mergeCell ref="H136:H138"/>
    <mergeCell ref="H139:H141"/>
    <mergeCell ref="H142:H144"/>
    <mergeCell ref="H145:H147"/>
    <mergeCell ref="H148:H150"/>
    <mergeCell ref="H151:H153"/>
    <mergeCell ref="H154:H156"/>
    <mergeCell ref="H157:H159"/>
    <mergeCell ref="H183:H186"/>
    <mergeCell ref="H187:H190"/>
    <mergeCell ref="H191:H194"/>
    <mergeCell ref="H195:H198"/>
    <mergeCell ref="H199:H202"/>
    <mergeCell ref="H203:H206"/>
    <mergeCell ref="H207:H210"/>
    <mergeCell ref="H211:H214"/>
    <mergeCell ref="H215:H218"/>
    <mergeCell ref="H219:H222"/>
    <mergeCell ref="H224:H227"/>
    <mergeCell ref="H228:H231"/>
    <mergeCell ref="H232:H235"/>
    <mergeCell ref="H236:H239"/>
    <mergeCell ref="H240:H243"/>
    <mergeCell ref="H244:H247"/>
    <mergeCell ref="H248:H251"/>
    <mergeCell ref="H252:H255"/>
    <mergeCell ref="H256:H259"/>
    <mergeCell ref="H260:H263"/>
    <mergeCell ref="H264:H267"/>
    <mergeCell ref="H268:H271"/>
    <mergeCell ref="H272:H275"/>
    <mergeCell ref="H276:H279"/>
    <mergeCell ref="H280:H283"/>
    <mergeCell ref="H284:H287"/>
    <mergeCell ref="H288:H291"/>
    <mergeCell ref="H292:H295"/>
    <mergeCell ref="H296:H299"/>
    <mergeCell ref="H300:H303"/>
    <mergeCell ref="H304:H307"/>
    <mergeCell ref="H308:H311"/>
    <mergeCell ref="H312:H315"/>
    <mergeCell ref="H316:H319"/>
    <mergeCell ref="H320:H323"/>
    <mergeCell ref="H324:H327"/>
    <mergeCell ref="H328:H331"/>
    <mergeCell ref="H332:H335"/>
    <mergeCell ref="H336:H339"/>
    <mergeCell ref="H340:H343"/>
    <mergeCell ref="H344:H347"/>
    <mergeCell ref="H348:H351"/>
    <mergeCell ref="H352:H355"/>
    <mergeCell ref="H356:H359"/>
    <mergeCell ref="H360:H363"/>
    <mergeCell ref="H364:H367"/>
    <mergeCell ref="H368:H371"/>
    <mergeCell ref="M5:M6"/>
    <mergeCell ref="M7:M10"/>
    <mergeCell ref="M11:M14"/>
    <mergeCell ref="M15:M18"/>
    <mergeCell ref="M19:M21"/>
    <mergeCell ref="M22:M25"/>
    <mergeCell ref="M26:M29"/>
    <mergeCell ref="M30:M33"/>
    <mergeCell ref="M35:M38"/>
    <mergeCell ref="M39:M41"/>
    <mergeCell ref="M45:M48"/>
    <mergeCell ref="M51:M54"/>
    <mergeCell ref="M56:M58"/>
    <mergeCell ref="M59:M61"/>
    <mergeCell ref="M62:M64"/>
    <mergeCell ref="M65:M67"/>
    <mergeCell ref="M68:M70"/>
    <mergeCell ref="M71:M73"/>
    <mergeCell ref="M74:M76"/>
    <mergeCell ref="M77:M79"/>
    <mergeCell ref="M80:M83"/>
    <mergeCell ref="M86:M89"/>
    <mergeCell ref="M90:M93"/>
    <mergeCell ref="M94:M97"/>
    <mergeCell ref="M98:M101"/>
    <mergeCell ref="M102:M105"/>
    <mergeCell ref="M106:M109"/>
    <mergeCell ref="M110:M113"/>
    <mergeCell ref="M114:M117"/>
    <mergeCell ref="M118:M120"/>
    <mergeCell ref="M121:M123"/>
    <mergeCell ref="M124:M126"/>
    <mergeCell ref="M127:M129"/>
    <mergeCell ref="M130:M132"/>
    <mergeCell ref="M133:M135"/>
    <mergeCell ref="M136:M138"/>
    <mergeCell ref="M139:M141"/>
    <mergeCell ref="M142:M144"/>
    <mergeCell ref="M145:M147"/>
    <mergeCell ref="M148:M150"/>
    <mergeCell ref="M151:M153"/>
    <mergeCell ref="M154:M156"/>
    <mergeCell ref="M157:M159"/>
    <mergeCell ref="M183:M186"/>
    <mergeCell ref="M187:M190"/>
    <mergeCell ref="M191:M194"/>
    <mergeCell ref="M195:M198"/>
    <mergeCell ref="M199:M202"/>
    <mergeCell ref="M203:M206"/>
    <mergeCell ref="M207:M210"/>
    <mergeCell ref="M211:M214"/>
    <mergeCell ref="M215:M218"/>
    <mergeCell ref="M219:M222"/>
    <mergeCell ref="M224:M227"/>
    <mergeCell ref="M228:M231"/>
    <mergeCell ref="M232:M235"/>
    <mergeCell ref="M236:M239"/>
    <mergeCell ref="M240:M243"/>
    <mergeCell ref="M244:M247"/>
    <mergeCell ref="M248:M251"/>
    <mergeCell ref="M252:M255"/>
    <mergeCell ref="M256:M259"/>
    <mergeCell ref="M260:M263"/>
    <mergeCell ref="M264:M267"/>
    <mergeCell ref="M268:M271"/>
    <mergeCell ref="M272:M275"/>
    <mergeCell ref="M276:M279"/>
    <mergeCell ref="M280:M283"/>
    <mergeCell ref="M284:M287"/>
    <mergeCell ref="M288:M291"/>
    <mergeCell ref="M292:M295"/>
    <mergeCell ref="M296:M299"/>
    <mergeCell ref="M300:M303"/>
    <mergeCell ref="M304:M307"/>
    <mergeCell ref="M308:M311"/>
    <mergeCell ref="M312:M315"/>
    <mergeCell ref="M316:M319"/>
    <mergeCell ref="M320:M323"/>
    <mergeCell ref="M324:M327"/>
    <mergeCell ref="M328:M331"/>
    <mergeCell ref="M332:M335"/>
    <mergeCell ref="M336:M339"/>
    <mergeCell ref="M340:M343"/>
    <mergeCell ref="M344:M347"/>
    <mergeCell ref="M348:M351"/>
    <mergeCell ref="M352:M355"/>
    <mergeCell ref="M356:M359"/>
    <mergeCell ref="M360:M363"/>
    <mergeCell ref="M364:M367"/>
    <mergeCell ref="M368:M371"/>
    <mergeCell ref="N5:N6"/>
    <mergeCell ref="N7:N10"/>
    <mergeCell ref="N11:N14"/>
    <mergeCell ref="N15:N18"/>
    <mergeCell ref="N19:N21"/>
    <mergeCell ref="N22:N25"/>
    <mergeCell ref="N26:N29"/>
    <mergeCell ref="N30:N33"/>
    <mergeCell ref="N35:N38"/>
    <mergeCell ref="N39:N41"/>
    <mergeCell ref="N45:N48"/>
    <mergeCell ref="N51:N54"/>
    <mergeCell ref="N56:N58"/>
    <mergeCell ref="N59:N61"/>
    <mergeCell ref="N62:N64"/>
    <mergeCell ref="N65:N67"/>
    <mergeCell ref="N68:N70"/>
    <mergeCell ref="N71:N73"/>
    <mergeCell ref="N74:N76"/>
    <mergeCell ref="N77:N79"/>
    <mergeCell ref="N80:N83"/>
    <mergeCell ref="N86:N89"/>
    <mergeCell ref="N90:N93"/>
    <mergeCell ref="N94:N97"/>
    <mergeCell ref="N98:N101"/>
    <mergeCell ref="N102:N105"/>
    <mergeCell ref="N106:N109"/>
    <mergeCell ref="N110:N113"/>
    <mergeCell ref="N114:N117"/>
    <mergeCell ref="N118:N120"/>
    <mergeCell ref="N121:N123"/>
    <mergeCell ref="N124:N126"/>
    <mergeCell ref="N127:N129"/>
    <mergeCell ref="N130:N132"/>
    <mergeCell ref="N133:N135"/>
    <mergeCell ref="N136:N138"/>
    <mergeCell ref="N139:N141"/>
    <mergeCell ref="N142:N144"/>
    <mergeCell ref="N145:N147"/>
    <mergeCell ref="N148:N150"/>
    <mergeCell ref="N151:N153"/>
    <mergeCell ref="N154:N156"/>
    <mergeCell ref="N157:N159"/>
    <mergeCell ref="N183:N186"/>
    <mergeCell ref="N187:N190"/>
    <mergeCell ref="N191:N194"/>
    <mergeCell ref="N195:N198"/>
    <mergeCell ref="N199:N202"/>
    <mergeCell ref="N203:N206"/>
    <mergeCell ref="N207:N210"/>
    <mergeCell ref="N211:N214"/>
    <mergeCell ref="N215:N218"/>
    <mergeCell ref="N219:N222"/>
    <mergeCell ref="N224:N227"/>
    <mergeCell ref="N228:N231"/>
    <mergeCell ref="N232:N235"/>
    <mergeCell ref="N236:N239"/>
    <mergeCell ref="N240:N243"/>
    <mergeCell ref="N244:N247"/>
    <mergeCell ref="N248:N251"/>
    <mergeCell ref="N252:N255"/>
    <mergeCell ref="N256:N259"/>
    <mergeCell ref="N260:N263"/>
    <mergeCell ref="N264:N267"/>
    <mergeCell ref="N268:N271"/>
    <mergeCell ref="N272:N275"/>
    <mergeCell ref="N276:N279"/>
    <mergeCell ref="N280:N283"/>
    <mergeCell ref="N284:N287"/>
    <mergeCell ref="N288:N291"/>
    <mergeCell ref="N292:N295"/>
    <mergeCell ref="N296:N299"/>
    <mergeCell ref="N300:N303"/>
    <mergeCell ref="N304:N307"/>
    <mergeCell ref="N308:N311"/>
    <mergeCell ref="N312:N315"/>
    <mergeCell ref="N316:N319"/>
    <mergeCell ref="N320:N323"/>
    <mergeCell ref="N324:N327"/>
    <mergeCell ref="N328:N331"/>
    <mergeCell ref="N332:N335"/>
    <mergeCell ref="N336:N339"/>
    <mergeCell ref="N340:N343"/>
    <mergeCell ref="N344:N347"/>
    <mergeCell ref="N348:N351"/>
    <mergeCell ref="N352:N355"/>
    <mergeCell ref="N356:N359"/>
    <mergeCell ref="N360:N363"/>
    <mergeCell ref="N364:N367"/>
    <mergeCell ref="N368:N371"/>
    <mergeCell ref="O5:O6"/>
    <mergeCell ref="O7:O10"/>
    <mergeCell ref="O11:O14"/>
    <mergeCell ref="O15:O18"/>
    <mergeCell ref="O19:O21"/>
    <mergeCell ref="O22:O25"/>
    <mergeCell ref="O26:O29"/>
    <mergeCell ref="O30:O33"/>
    <mergeCell ref="O35:O38"/>
    <mergeCell ref="O45:O48"/>
    <mergeCell ref="O51:O54"/>
    <mergeCell ref="O56:O58"/>
    <mergeCell ref="O59:O61"/>
    <mergeCell ref="O62:O64"/>
    <mergeCell ref="O65:O67"/>
    <mergeCell ref="O68:O70"/>
    <mergeCell ref="O71:O73"/>
    <mergeCell ref="O74:O76"/>
    <mergeCell ref="O77:O79"/>
    <mergeCell ref="O80:O83"/>
    <mergeCell ref="O86:O89"/>
    <mergeCell ref="O90:O93"/>
    <mergeCell ref="O94:O97"/>
    <mergeCell ref="O98:O101"/>
    <mergeCell ref="O102:O105"/>
    <mergeCell ref="O106:O109"/>
    <mergeCell ref="O110:O113"/>
    <mergeCell ref="O114:O117"/>
    <mergeCell ref="O118:O120"/>
    <mergeCell ref="O121:O123"/>
    <mergeCell ref="O124:O126"/>
    <mergeCell ref="O127:O129"/>
    <mergeCell ref="O130:O132"/>
    <mergeCell ref="O133:O135"/>
    <mergeCell ref="O183:O186"/>
    <mergeCell ref="O187:O190"/>
    <mergeCell ref="O191:O194"/>
    <mergeCell ref="O195:O198"/>
    <mergeCell ref="O199:O202"/>
    <mergeCell ref="O203:O206"/>
    <mergeCell ref="O207:O210"/>
    <mergeCell ref="O211:O214"/>
    <mergeCell ref="O215:O218"/>
    <mergeCell ref="O219:O222"/>
    <mergeCell ref="O224:O227"/>
    <mergeCell ref="O228:O231"/>
    <mergeCell ref="O232:O235"/>
    <mergeCell ref="O236:O239"/>
    <mergeCell ref="O240:O243"/>
    <mergeCell ref="O244:O247"/>
    <mergeCell ref="O248:O251"/>
    <mergeCell ref="O252:O255"/>
    <mergeCell ref="O256:O259"/>
    <mergeCell ref="O260:O263"/>
    <mergeCell ref="O264:O267"/>
    <mergeCell ref="O268:O271"/>
    <mergeCell ref="O272:O275"/>
    <mergeCell ref="O276:O279"/>
    <mergeCell ref="O280:O283"/>
    <mergeCell ref="O284:O287"/>
    <mergeCell ref="O288:O291"/>
    <mergeCell ref="O292:O295"/>
    <mergeCell ref="O296:O299"/>
    <mergeCell ref="O300:O303"/>
    <mergeCell ref="O304:O307"/>
    <mergeCell ref="O308:O311"/>
    <mergeCell ref="O312:O315"/>
    <mergeCell ref="O316:O319"/>
    <mergeCell ref="O320:O323"/>
    <mergeCell ref="O324:O327"/>
    <mergeCell ref="O328:O331"/>
    <mergeCell ref="O332:O335"/>
    <mergeCell ref="O336:O339"/>
    <mergeCell ref="O340:O343"/>
    <mergeCell ref="O344:O347"/>
    <mergeCell ref="O348:O351"/>
    <mergeCell ref="O352:O355"/>
    <mergeCell ref="A373:C380"/>
    <mergeCell ref="D373:O380"/>
  </mergeCells>
  <printOptions horizontalCentered="1"/>
  <pageMargins left="0.31496062992126" right="0.31496062992126" top="0.354330708661417" bottom="0.354330708661417" header="0.31496062992126" footer="0.31496062992126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桩号k0+860~k1+630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Mloong</dc:creator>
  <cp:lastModifiedBy>小若</cp:lastModifiedBy>
  <dcterms:created xsi:type="dcterms:W3CDTF">2021-04-28T03:29:00Z</dcterms:created>
  <cp:lastPrinted>2021-12-22T02:51:00Z</cp:lastPrinted>
  <dcterms:modified xsi:type="dcterms:W3CDTF">2022-01-20T02:45:42Z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1D121695F08C4F20A6F6F8DCAD75857B</vt:lpwstr>
  </property>
  <property fmtid="{D5CDD505-2E9C-101B-9397-08002B2CF9AE}" pid="3" name="KSOProductBuildVer">
    <vt:lpwstr>2052-11.8.2.10229</vt:lpwstr>
  </property>
  <property fmtid="{D5CDD505-2E9C-101B-9397-08002B2CF9AE}" pid="4" name="KSOReadingLayout">
    <vt:bool>true</vt:bool>
  </property>
</Properties>
</file>